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1600" windowHeight="9135" tabRatio="100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7" i="6"/>
  <c r="C6" i="6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</calcChain>
</file>

<file path=xl/sharedStrings.xml><?xml version="1.0" encoding="utf-8"?>
<sst xmlns="http://schemas.openxmlformats.org/spreadsheetml/2006/main" count="4783" uniqueCount="671">
  <si>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</si>
  <si>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</si>
  <si>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</si>
  <si>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</si>
  <si>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</si>
  <si>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</si>
  <si>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</si>
  <si>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</si>
  <si>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</si>
  <si>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</si>
  <si>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</si>
  <si>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</si>
  <si>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</si>
  <si>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</si>
  <si>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</si>
  <si>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</si>
  <si>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</si>
  <si>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</si>
  <si>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</si>
  <si>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</si>
  <si>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</si>
  <si>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</si>
  <si>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</si>
  <si>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</si>
  <si>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</si>
  <si>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</si>
  <si>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</si>
  <si>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</si>
  <si>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</si>
  <si>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</si>
  <si>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</si>
  <si>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</si>
  <si>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</si>
  <si>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</si>
  <si>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</si>
  <si>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</si>
  <si>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</si>
  <si>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</si>
  <si>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</si>
  <si>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</si>
  <si>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</si>
  <si>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</si>
  <si>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</si>
  <si>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</si>
  <si>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</si>
  <si>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</si>
  <si>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</si>
  <si>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</si>
  <si>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</si>
  <si>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</si>
  <si>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</si>
  <si>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</si>
  <si>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</si>
  <si>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</si>
  <si>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</si>
  <si>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</si>
  <si>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</si>
  <si>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</si>
  <si>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</si>
  <si>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</si>
  <si>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</si>
  <si>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</si>
  <si>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</si>
  <si>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</si>
  <si>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</si>
  <si>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</si>
  <si>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</si>
  <si>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</si>
  <si>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</si>
  <si>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</si>
  <si>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</si>
  <si>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</si>
  <si>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</si>
  <si>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</si>
  <si>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</si>
  <si>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</si>
  <si>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</si>
  <si>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</si>
  <si>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</si>
  <si>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</si>
  <si>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</si>
  <si>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</si>
  <si>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</si>
  <si>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</si>
  <si>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</si>
  <si>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</si>
  <si>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</si>
  <si>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</si>
  <si>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</si>
  <si>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</si>
  <si>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</si>
  <si>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</si>
  <si>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</si>
  <si>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</si>
  <si>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</si>
  <si>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</si>
  <si>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</si>
  <si>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</si>
  <si>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</si>
  <si>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</si>
  <si>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</si>
  <si>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</si>
  <si>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</si>
  <si>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</si>
  <si>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</si>
  <si>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</si>
  <si>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</si>
  <si>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</si>
  <si>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</si>
  <si>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</si>
  <si>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</si>
  <si>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</si>
  <si>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</si>
  <si>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</si>
  <si>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</si>
  <si>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</si>
  <si>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</si>
  <si>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</si>
  <si>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</si>
  <si>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</si>
  <si>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</si>
  <si>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</si>
  <si>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</si>
  <si>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</si>
  <si>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</si>
  <si>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</si>
  <si>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</si>
  <si>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</si>
  <si>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</si>
  <si>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</si>
  <si>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</si>
  <si>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</si>
  <si>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</si>
  <si>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</si>
  <si>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</si>
  <si>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</si>
  <si>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</si>
  <si>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</si>
  <si>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</si>
  <si>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</si>
  <si>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</si>
  <si>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</si>
  <si>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</si>
  <si>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</si>
  <si>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</si>
  <si>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</si>
  <si>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</si>
  <si>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</si>
  <si>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</si>
  <si>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</si>
  <si>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</si>
  <si>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</si>
  <si>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</si>
  <si>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</si>
  <si>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</si>
  <si>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</si>
  <si>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</si>
  <si>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</si>
  <si>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Marzo.2017</t>
  </si>
  <si>
    <t xml:space="preserve">SECRETARIO </t>
  </si>
  <si>
    <t xml:space="preserve">SECRETARIO DE DESARROLLO SOCIAL E INDIGENA </t>
  </si>
  <si>
    <t xml:space="preserve">DESPACHO DE LA SECRETARIA </t>
  </si>
  <si>
    <t xml:space="preserve">JULIAN JAVIER </t>
  </si>
  <si>
    <t xml:space="preserve">RICALDE </t>
  </si>
  <si>
    <t>MAGAÑA</t>
  </si>
  <si>
    <t>Servidor Publico</t>
  </si>
  <si>
    <t xml:space="preserve">ASESOR </t>
  </si>
  <si>
    <t xml:space="preserve">DANIEL ALBERTO </t>
  </si>
  <si>
    <t>ROSADO</t>
  </si>
  <si>
    <t>GALLARETA</t>
  </si>
  <si>
    <t>SECRETARIA</t>
  </si>
  <si>
    <t xml:space="preserve">SECRETARIA EJECUTIVA </t>
  </si>
  <si>
    <t>CRISTELL</t>
  </si>
  <si>
    <t>PEREZ</t>
  </si>
  <si>
    <t>VAZQUEZ</t>
  </si>
  <si>
    <t>ANALISTA</t>
  </si>
  <si>
    <t xml:space="preserve">ANALISTA PROFESIONAL </t>
  </si>
  <si>
    <t>DAVID</t>
  </si>
  <si>
    <t xml:space="preserve">LOZADA </t>
  </si>
  <si>
    <t>DACAK</t>
  </si>
  <si>
    <t>DIRECTORA</t>
  </si>
  <si>
    <t xml:space="preserve">DIRECTORA DE RELACIONES PUBLICAS </t>
  </si>
  <si>
    <t xml:space="preserve">DIRECCION DE RELACIONES PUBLICAS </t>
  </si>
  <si>
    <t>MANUELA TERESITA</t>
  </si>
  <si>
    <t>ABUXAPQUI</t>
  </si>
  <si>
    <t>GONZALEZ</t>
  </si>
  <si>
    <t xml:space="preserve">ANALISTA </t>
  </si>
  <si>
    <t>ANALISTA PROFESIONAL</t>
  </si>
  <si>
    <t xml:space="preserve">MARIANA </t>
  </si>
  <si>
    <t xml:space="preserve">GONZALEZ </t>
  </si>
  <si>
    <t>SONORA</t>
  </si>
  <si>
    <t xml:space="preserve">SECRETARIA </t>
  </si>
  <si>
    <t xml:space="preserve">SECRETARIA PARTICULAR </t>
  </si>
  <si>
    <t>DANIELA</t>
  </si>
  <si>
    <t xml:space="preserve">CASTILLO </t>
  </si>
  <si>
    <t>EUAN</t>
  </si>
  <si>
    <t xml:space="preserve">DIRECTOR </t>
  </si>
  <si>
    <t>DIRECTOR DE COMUNICACIÓN SOCIAL</t>
  </si>
  <si>
    <t xml:space="preserve">DIRECCION DE COMUNICACIÓN SOCIAL </t>
  </si>
  <si>
    <t>OSCAR EFRAIN</t>
  </si>
  <si>
    <t>MEZA</t>
  </si>
  <si>
    <t xml:space="preserve">GARCIA </t>
  </si>
  <si>
    <t xml:space="preserve">JEFE DE OFICINA </t>
  </si>
  <si>
    <t xml:space="preserve">JEFE DE OFICINA DE COMUNICACIÓN SOCIAL </t>
  </si>
  <si>
    <t>LILIANA JANETY</t>
  </si>
  <si>
    <t>CAHUICH</t>
  </si>
  <si>
    <t xml:space="preserve">BE </t>
  </si>
  <si>
    <t>MARIA DE ATOCHA</t>
  </si>
  <si>
    <t>CETINA</t>
  </si>
  <si>
    <t xml:space="preserve">DIRECTOR ADMINISTRATIVO </t>
  </si>
  <si>
    <t>DIRECCION ADMINISTRATIVA</t>
  </si>
  <si>
    <t>ALFREDO</t>
  </si>
  <si>
    <t xml:space="preserve">CARRILLO </t>
  </si>
  <si>
    <t>HERNANDEZ</t>
  </si>
  <si>
    <t xml:space="preserve">SOCORRO GUADALUPE </t>
  </si>
  <si>
    <t>ARGUELLO</t>
  </si>
  <si>
    <t>FIGUEROA</t>
  </si>
  <si>
    <t xml:space="preserve">ANA JEANINE </t>
  </si>
  <si>
    <t>PALACIO</t>
  </si>
  <si>
    <t>SOSA</t>
  </si>
  <si>
    <t xml:space="preserve">MARIA DE LOS ANGELES </t>
  </si>
  <si>
    <t>RECINOS</t>
  </si>
  <si>
    <t xml:space="preserve">JEFE DE DEPARTAMENTO </t>
  </si>
  <si>
    <t xml:space="preserve">JEFE DE DEPARTAMENTO DE RECURSOS HUMANOS </t>
  </si>
  <si>
    <t>GERMAN</t>
  </si>
  <si>
    <t>SCHULTZ</t>
  </si>
  <si>
    <t xml:space="preserve">LEIDI ZENAIDA </t>
  </si>
  <si>
    <t xml:space="preserve">MAY </t>
  </si>
  <si>
    <t>CHUC</t>
  </si>
  <si>
    <t xml:space="preserve">CESAR VALDEMAR </t>
  </si>
  <si>
    <t>MATEOS</t>
  </si>
  <si>
    <t>CAMPOS</t>
  </si>
  <si>
    <t>JEFA DE DEPARTAMENTO</t>
  </si>
  <si>
    <t xml:space="preserve">JEFA DE DEPARTAMENTO DE RECURSOS FINANCIEROS </t>
  </si>
  <si>
    <t>INGRID KARINA</t>
  </si>
  <si>
    <t>MARTINEZ</t>
  </si>
  <si>
    <t xml:space="preserve">OLIVERA </t>
  </si>
  <si>
    <t xml:space="preserve">JEFA DE OFICINA  </t>
  </si>
  <si>
    <t xml:space="preserve">JEFA DE OFICINA DE RECURSOS FINANCIEROS </t>
  </si>
  <si>
    <t xml:space="preserve">CARINA AURORA </t>
  </si>
  <si>
    <t xml:space="preserve">CARRASCO </t>
  </si>
  <si>
    <t>MADRID</t>
  </si>
  <si>
    <t>GABRIEL JESUS</t>
  </si>
  <si>
    <t>CAAMAL</t>
  </si>
  <si>
    <t xml:space="preserve">ANALISTA TECNICO </t>
  </si>
  <si>
    <t>JOSUE ISRAEL</t>
  </si>
  <si>
    <t>CRUZ</t>
  </si>
  <si>
    <t xml:space="preserve">JEFA DE DEPARTAMENTO DE RECURSOS MATERIALES </t>
  </si>
  <si>
    <t>ARACELLY ABIGAIL</t>
  </si>
  <si>
    <t>NOH</t>
  </si>
  <si>
    <t>NAHUAT</t>
  </si>
  <si>
    <t>JEFE DE OFICINA ADMINISTRATIVA</t>
  </si>
  <si>
    <t>ROMEL EDUARDO</t>
  </si>
  <si>
    <t>FLORES</t>
  </si>
  <si>
    <t>MENDOZA</t>
  </si>
  <si>
    <t>OMAR HASSAN</t>
  </si>
  <si>
    <t xml:space="preserve">LOMELI </t>
  </si>
  <si>
    <t>PARRA</t>
  </si>
  <si>
    <t xml:space="preserve">INTENDENTE </t>
  </si>
  <si>
    <t>ARELY</t>
  </si>
  <si>
    <t>TORRES</t>
  </si>
  <si>
    <t>BUSTOS</t>
  </si>
  <si>
    <t xml:space="preserve">JEFE DE DEPARTAMENTO DE RECURSOS TECNOLOGICOS </t>
  </si>
  <si>
    <t>JUAN CARLOS</t>
  </si>
  <si>
    <t>MONSREAL</t>
  </si>
  <si>
    <t>PADILLA</t>
  </si>
  <si>
    <t>OSIRIS ANTHONY</t>
  </si>
  <si>
    <t>SUAREZ</t>
  </si>
  <si>
    <t xml:space="preserve">CARVAJAL </t>
  </si>
  <si>
    <t xml:space="preserve">FELIPE ALEJANDRO </t>
  </si>
  <si>
    <t>MARTIN</t>
  </si>
  <si>
    <t>SANCHEZ</t>
  </si>
  <si>
    <t>SECRETARIO EJECUTIVO</t>
  </si>
  <si>
    <t>FLORENCIO</t>
  </si>
  <si>
    <t>CITUK</t>
  </si>
  <si>
    <t>RUIZ</t>
  </si>
  <si>
    <t xml:space="preserve">JEFE DE DEPARTAMENTO DE SERVICIOS GENERALES </t>
  </si>
  <si>
    <t>RUBEN JOSE</t>
  </si>
  <si>
    <t xml:space="preserve">MURILLO </t>
  </si>
  <si>
    <t>CHEJIN</t>
  </si>
  <si>
    <t>NARCISO</t>
  </si>
  <si>
    <t>DIAZ</t>
  </si>
  <si>
    <t>CHANONA</t>
  </si>
  <si>
    <t xml:space="preserve">AUXILIAR </t>
  </si>
  <si>
    <t>AUXILIAR ADMINISTRATIVO</t>
  </si>
  <si>
    <t>SAIR JOSUE</t>
  </si>
  <si>
    <t>CASTILLO</t>
  </si>
  <si>
    <t xml:space="preserve">SANDRA CARMINA </t>
  </si>
  <si>
    <t>KU</t>
  </si>
  <si>
    <t>RODOLFO</t>
  </si>
  <si>
    <t xml:space="preserve">VENTURA </t>
  </si>
  <si>
    <t>DIRECTOR</t>
  </si>
  <si>
    <t xml:space="preserve">DIRECTOR JURIDICO </t>
  </si>
  <si>
    <t xml:space="preserve">DIRECCION JURIDICA </t>
  </si>
  <si>
    <t xml:space="preserve">EDWIN IVAN </t>
  </si>
  <si>
    <t>AGUILAR</t>
  </si>
  <si>
    <t>LAGUARDIA</t>
  </si>
  <si>
    <t>ROSA</t>
  </si>
  <si>
    <t xml:space="preserve">PASCUAL </t>
  </si>
  <si>
    <t xml:space="preserve">JEFE DE DEPARTAMENTO DE CONVENIOS INSTITUCIONALES </t>
  </si>
  <si>
    <t>YONATHAN BOND JOAQUIN</t>
  </si>
  <si>
    <t xml:space="preserve">OCAÑA </t>
  </si>
  <si>
    <t>COLIN</t>
  </si>
  <si>
    <t xml:space="preserve">JEFE DE DEPARTAMENTO DE NORMATIVIDAD Y ASUNTOS JURIDICOS </t>
  </si>
  <si>
    <t xml:space="preserve">EYDER BERNARDO </t>
  </si>
  <si>
    <t>COUOH</t>
  </si>
  <si>
    <t xml:space="preserve">SUBSECRETARIO </t>
  </si>
  <si>
    <t xml:space="preserve">SUBSECRETARIO DE POLITICAS SOCIALES </t>
  </si>
  <si>
    <t xml:space="preserve">SUBSECRETARIA DE POLITICAS SOCIALES </t>
  </si>
  <si>
    <t xml:space="preserve">ROGER ENRIQUE </t>
  </si>
  <si>
    <t xml:space="preserve">CACERES </t>
  </si>
  <si>
    <t>PASCACIO</t>
  </si>
  <si>
    <t>CONSULTOR</t>
  </si>
  <si>
    <t>LUIS MIGUEL</t>
  </si>
  <si>
    <t>RAMIREZ</t>
  </si>
  <si>
    <t>RAZO</t>
  </si>
  <si>
    <t>GABRIEL ARCANGEL</t>
  </si>
  <si>
    <t>OSORIO</t>
  </si>
  <si>
    <t>PACHECHO</t>
  </si>
  <si>
    <t>MIGUEL ANGEL</t>
  </si>
  <si>
    <t xml:space="preserve">TREJO </t>
  </si>
  <si>
    <t xml:space="preserve">SECRETARIA  </t>
  </si>
  <si>
    <t>MARIA DEL RUBI</t>
  </si>
  <si>
    <t>MALDONADO</t>
  </si>
  <si>
    <t>SUBSECRETARIO DE DESARROLLO SOCIAL</t>
  </si>
  <si>
    <t>SUBSECRETARIA DE DESARROLLO SOCIAL</t>
  </si>
  <si>
    <t>EDGAR AMILCAR</t>
  </si>
  <si>
    <t>ALONZO</t>
  </si>
  <si>
    <t>PAREDES</t>
  </si>
  <si>
    <t xml:space="preserve">ROGER ENCARNACION </t>
  </si>
  <si>
    <t xml:space="preserve">VILLANUEVA </t>
  </si>
  <si>
    <t>SELENE DEL RUBI</t>
  </si>
  <si>
    <t>LOPEZ</t>
  </si>
  <si>
    <t>CANCHE</t>
  </si>
  <si>
    <t>JEFA DE OFICINA</t>
  </si>
  <si>
    <t xml:space="preserve">JEFA DE OFICINA DE TRAMITES </t>
  </si>
  <si>
    <t>NOHEMI</t>
  </si>
  <si>
    <t>BASTARRACHEA</t>
  </si>
  <si>
    <t>MONTEJO</t>
  </si>
  <si>
    <t>SECRETARIA EJECUTIVO</t>
  </si>
  <si>
    <t>ENNA MARINA</t>
  </si>
  <si>
    <t xml:space="preserve">ESTRADA </t>
  </si>
  <si>
    <t>SUBSECRETARIA A</t>
  </si>
  <si>
    <t>SUBSECRETARIA DE DESARROLLO INDIGENA</t>
  </si>
  <si>
    <t>MARIA CANDELARIA</t>
  </si>
  <si>
    <t>RAYGOZA</t>
  </si>
  <si>
    <t>ALCOCER</t>
  </si>
  <si>
    <t xml:space="preserve">DIRECTOR DE ATENCION A GRUPOS PRIORITARIOS </t>
  </si>
  <si>
    <t>JESUS MANUEL</t>
  </si>
  <si>
    <t xml:space="preserve">AGUILAR </t>
  </si>
  <si>
    <t>HUCHIN</t>
  </si>
  <si>
    <t>SUBSECRETARIA</t>
  </si>
  <si>
    <t xml:space="preserve">SUBSECRETARIA DE COORDINACION DE PROGRAMAS SOCIALES ZONA NORTE </t>
  </si>
  <si>
    <t xml:space="preserve">TANIA ARLETTE </t>
  </si>
  <si>
    <t>ORTEGA</t>
  </si>
  <si>
    <t>JULIO CESAR</t>
  </si>
  <si>
    <t xml:space="preserve">LARA </t>
  </si>
  <si>
    <t xml:space="preserve">AMADA </t>
  </si>
  <si>
    <t>MOO</t>
  </si>
  <si>
    <t>ARRIAGA</t>
  </si>
  <si>
    <t>ALONSO NAHUM</t>
  </si>
  <si>
    <t>FRANCO</t>
  </si>
  <si>
    <t>OSNAYA</t>
  </si>
  <si>
    <t>GLORIA MARTHA</t>
  </si>
  <si>
    <t>PICO</t>
  </si>
  <si>
    <t>ALVAREZ</t>
  </si>
  <si>
    <t xml:space="preserve">VIANNEY GRACIELA </t>
  </si>
  <si>
    <t>BLANCO</t>
  </si>
  <si>
    <t>RUEDA</t>
  </si>
  <si>
    <t>MARIA VERONICA</t>
  </si>
  <si>
    <t xml:space="preserve">LEAL </t>
  </si>
  <si>
    <t>HERRERA</t>
  </si>
  <si>
    <t>DILIGENCIERA</t>
  </si>
  <si>
    <t>JOSEFINA</t>
  </si>
  <si>
    <t>CIFUENTES</t>
  </si>
  <si>
    <t xml:space="preserve">JEFA DEPARTAMENTO </t>
  </si>
  <si>
    <t>JEFA DEPARTAMENTO DE APOYO ADMINISTRATIVO</t>
  </si>
  <si>
    <t>DEPARTAMENTO DE APOYO ADMINISTRATIVO</t>
  </si>
  <si>
    <t>YOLANDA MARIA</t>
  </si>
  <si>
    <t xml:space="preserve">NAVAS </t>
  </si>
  <si>
    <t>GUTIERREZ</t>
  </si>
  <si>
    <t>JEFE  DE OFICINA</t>
  </si>
  <si>
    <t xml:space="preserve">JEFE  DE OFICINA DE RECURSOS TECNOLOGICOS </t>
  </si>
  <si>
    <t>HECTOR MANUEL</t>
  </si>
  <si>
    <t>BAEZ</t>
  </si>
  <si>
    <t>EFIGENIO</t>
  </si>
  <si>
    <t>JEFA DE OFICINA ADMINISTRATIVA</t>
  </si>
  <si>
    <t>KARLEN ROXEET</t>
  </si>
  <si>
    <t>CORDOVA</t>
  </si>
  <si>
    <t>RIOS</t>
  </si>
  <si>
    <t>JOSE ERNESTO</t>
  </si>
  <si>
    <t xml:space="preserve">VILLAREAL </t>
  </si>
  <si>
    <t>TREJO</t>
  </si>
  <si>
    <t>GESTORA SOCIAL</t>
  </si>
  <si>
    <t xml:space="preserve">GUADALUPE </t>
  </si>
  <si>
    <t>ESTRADA</t>
  </si>
  <si>
    <t>ZAMORA</t>
  </si>
  <si>
    <t>ANALISTA TECNICO</t>
  </si>
  <si>
    <t>MARCO ANTONIO</t>
  </si>
  <si>
    <t xml:space="preserve">SANCHEZ </t>
  </si>
  <si>
    <t>MARIN</t>
  </si>
  <si>
    <t xml:space="preserve">DIRECTOR  </t>
  </si>
  <si>
    <t xml:space="preserve">DIRECTOR DE PLANEACION Y POLITICAS SOCIALES </t>
  </si>
  <si>
    <t>DIRECCION DE PLANEACION Y POLITICAS SOCIALES</t>
  </si>
  <si>
    <t>JUAN OCTAVIO</t>
  </si>
  <si>
    <t>MOLGORA</t>
  </si>
  <si>
    <t>JOSE DOLORES</t>
  </si>
  <si>
    <t>POLANCO</t>
  </si>
  <si>
    <t xml:space="preserve">JEFA DE AREA  </t>
  </si>
  <si>
    <t xml:space="preserve">JEFA DE AREA DE PROGRAMAS ESTATALES </t>
  </si>
  <si>
    <t>JANNY YANNIR</t>
  </si>
  <si>
    <t>IVETT PATRICIA</t>
  </si>
  <si>
    <t>LANZ</t>
  </si>
  <si>
    <t>JEFE DE DEPARTAMENTO DE ANALISIS RURAL Y URBANO</t>
  </si>
  <si>
    <t>DEPARTAMENTO DE ANALISIS RURAL Y URBANO</t>
  </si>
  <si>
    <t>ISIDRO</t>
  </si>
  <si>
    <t>ARGUELLES</t>
  </si>
  <si>
    <t>YAM</t>
  </si>
  <si>
    <t xml:space="preserve">JEFA DE DEPARTAMENTO </t>
  </si>
  <si>
    <t>JEFA DE DEPARTAMENTO DE  PROGRAMACION-PRESUPUESTACION</t>
  </si>
  <si>
    <t xml:space="preserve">DEPARTAMENTO DE PROGRAMACION-PRESUPUESTACION </t>
  </si>
  <si>
    <t>EDNA MARIA</t>
  </si>
  <si>
    <t>UC</t>
  </si>
  <si>
    <t>DIRECTOR DE EVALUACION E INDICADORES</t>
  </si>
  <si>
    <t>DIRECCION DE EVALUACION E INDICADORES</t>
  </si>
  <si>
    <t>MANUEL JESUS</t>
  </si>
  <si>
    <t xml:space="preserve">JEFA DE OFICINA </t>
  </si>
  <si>
    <t xml:space="preserve">JEFA DE OFICINA DE EVALUACION </t>
  </si>
  <si>
    <t>VEGA</t>
  </si>
  <si>
    <t>ARACELI</t>
  </si>
  <si>
    <t>BENIGNO</t>
  </si>
  <si>
    <t>KARLA ZAZIL-HA</t>
  </si>
  <si>
    <t>COURTENAY</t>
  </si>
  <si>
    <t xml:space="preserve">JEFA DE DEPARTAMENTO DE ESTADISTICA Y EVALUACION </t>
  </si>
  <si>
    <t xml:space="preserve">DEPARTAMENTO DE ESTADISTICA Y EVALUACION </t>
  </si>
  <si>
    <t>GORETTI</t>
  </si>
  <si>
    <t>CAB</t>
  </si>
  <si>
    <t>CANO</t>
  </si>
  <si>
    <t xml:space="preserve">DIRECTORA </t>
  </si>
  <si>
    <t>DIRECTORA DE DESARROLLO INSTITUCIONAL</t>
  </si>
  <si>
    <t>DIRECCION DE DESARROLLO INSTITUCIONAL</t>
  </si>
  <si>
    <t xml:space="preserve">FATIMA MARLENE </t>
  </si>
  <si>
    <t xml:space="preserve">ALCOCER </t>
  </si>
  <si>
    <t xml:space="preserve">AVILA </t>
  </si>
  <si>
    <t>ELIZABETH</t>
  </si>
  <si>
    <t>JEFE DE DEPARTAMENTO DE CALIDAD Y PROCESOS</t>
  </si>
  <si>
    <t xml:space="preserve">DEPARTAMENTO DE CALIDAD Y PROCESOS </t>
  </si>
  <si>
    <t>JOSE SANTOS</t>
  </si>
  <si>
    <t xml:space="preserve">RAMOS </t>
  </si>
  <si>
    <t>MENA</t>
  </si>
  <si>
    <t>DIRECTOR  DE PADRON DE BENEFICIARIOS</t>
  </si>
  <si>
    <t>DIRECCION DE PADRON DE BENEFICIARIOS</t>
  </si>
  <si>
    <t>LUIS ALBERTO</t>
  </si>
  <si>
    <t>PEÑA</t>
  </si>
  <si>
    <t>MEDINA</t>
  </si>
  <si>
    <t>JEFE DE DEPARTAMENTO DE REGISTRO DE BENEFICIARIOS</t>
  </si>
  <si>
    <t>DEPARTAMENTO DE REGISTRO DE BENEFICIARIOS</t>
  </si>
  <si>
    <t xml:space="preserve">JOSE HUMBERTO </t>
  </si>
  <si>
    <t xml:space="preserve">CELIS </t>
  </si>
  <si>
    <t>DIRECTOR DE PROGRAMAS SOCIALES</t>
  </si>
  <si>
    <t>DIRECCION DE PROGRAMAS SOCIALES</t>
  </si>
  <si>
    <t>RAMON ARTURO</t>
  </si>
  <si>
    <t>SANDRA ELIZABETH DE GUADALUPE</t>
  </si>
  <si>
    <t>VALDEZ</t>
  </si>
  <si>
    <t>GONZALES</t>
  </si>
  <si>
    <t>TRABAJADORA SOCIAL</t>
  </si>
  <si>
    <t>DIRECCION DE ATENCION CIUDADANA</t>
  </si>
  <si>
    <t xml:space="preserve">DORA CONCEPCION </t>
  </si>
  <si>
    <t>ALAMILLA</t>
  </si>
  <si>
    <t xml:space="preserve">JEFE DE DEPARTAMENTO DE PROGRAMAS FEDERALES </t>
  </si>
  <si>
    <t>DEPARTAMENTO DE PROGRAMAS FEDERALES</t>
  </si>
  <si>
    <t>MARIO ALBERTO</t>
  </si>
  <si>
    <t>ALEGRIA</t>
  </si>
  <si>
    <t>JEFE DE OFICINA</t>
  </si>
  <si>
    <t xml:space="preserve">JEFE DE OFICINA DE PROGRAMAS </t>
  </si>
  <si>
    <t xml:space="preserve">DEPARTAMENTO DE PROGRAMAS </t>
  </si>
  <si>
    <t>LEONEL ALONSO</t>
  </si>
  <si>
    <t>ARAUJO</t>
  </si>
  <si>
    <t>JEFE DE DEPARTAMENTO DE PROGRAMAS ESTATALES</t>
  </si>
  <si>
    <t xml:space="preserve">DEPARTAMENTO DE PROGRAMAS ESTATALES </t>
  </si>
  <si>
    <t xml:space="preserve">JOSE DE MANUEL DE JESUS </t>
  </si>
  <si>
    <t xml:space="preserve">ENCALADA </t>
  </si>
  <si>
    <t>JEFA DE DEPARTAMENTO DE GESTION Y TRAMITE</t>
  </si>
  <si>
    <t>DEPARTAMENTO DE GESTION Y TRAMITE</t>
  </si>
  <si>
    <t>ANGELA JOSEFINA</t>
  </si>
  <si>
    <t xml:space="preserve">VARGAS </t>
  </si>
  <si>
    <t>DIRECTOR DE PARTICIPACION SOCIAL</t>
  </si>
  <si>
    <t>DIRECCION DE PARTICIPACION SOCIAL</t>
  </si>
  <si>
    <t xml:space="preserve">JOSE RAFAEL </t>
  </si>
  <si>
    <t>PECH</t>
  </si>
  <si>
    <t>RIVERO</t>
  </si>
  <si>
    <t>ROSANA MIRIAM</t>
  </si>
  <si>
    <t xml:space="preserve">GOMEZ </t>
  </si>
  <si>
    <t>CANUL</t>
  </si>
  <si>
    <t>MINERVA</t>
  </si>
  <si>
    <t>ROCHA</t>
  </si>
  <si>
    <t>JEFE DE DEPARTAMENTO DE ORGANIZACION Y REGISTRO</t>
  </si>
  <si>
    <t>DEPARTAMENTO DE ORGANIZACIÓN Y REGISTRO</t>
  </si>
  <si>
    <t>GERARDO</t>
  </si>
  <si>
    <t>PANTOJA</t>
  </si>
  <si>
    <t xml:space="preserve">DIRECTOR DE SEGUIMIENTO DE PROGRAMAS SOCIALES </t>
  </si>
  <si>
    <t>DIRECCION DE SEGUIMIENTO DE PROGRAMAS SOCIALES</t>
  </si>
  <si>
    <t>HUMBERTO JAIRO</t>
  </si>
  <si>
    <t>ROGEL</t>
  </si>
  <si>
    <t>MORENO</t>
  </si>
  <si>
    <t>YULIANA MARIOT</t>
  </si>
  <si>
    <t>BUSTAMANTE</t>
  </si>
  <si>
    <t>BLANCAS</t>
  </si>
  <si>
    <t>JEFE DE DEPARTAMENTO</t>
  </si>
  <si>
    <t>JEFE DE DEPARTAMENTO DE CONTROL DE PROGRAMAS SOCIALES</t>
  </si>
  <si>
    <t xml:space="preserve">DEPARTAMENTO DE CONTROL DE PROGRAMAS SOCIALES </t>
  </si>
  <si>
    <t>JOSE FERNANDO</t>
  </si>
  <si>
    <t>DIRECTOR DE PARTICIPACION CIUDADANA</t>
  </si>
  <si>
    <t>DIRECCION DE PARTICIPACION CIUDADANA</t>
  </si>
  <si>
    <t>JESUS ARMANDO</t>
  </si>
  <si>
    <t xml:space="preserve">TIBURCIO </t>
  </si>
  <si>
    <t>ROBLES</t>
  </si>
  <si>
    <t>JAIME</t>
  </si>
  <si>
    <t xml:space="preserve">OSCAR RENE </t>
  </si>
  <si>
    <t>PASTOR</t>
  </si>
  <si>
    <t>IRMA LILIAN</t>
  </si>
  <si>
    <t>ZALETA</t>
  </si>
  <si>
    <t>FERNANDO FRANCISCO</t>
  </si>
  <si>
    <t>CHAN</t>
  </si>
  <si>
    <t xml:space="preserve">CYNTHIA DEL PILAR </t>
  </si>
  <si>
    <t>CHAGOYA</t>
  </si>
  <si>
    <t>RAUL JOSE</t>
  </si>
  <si>
    <t>MOGUEL</t>
  </si>
  <si>
    <t>ARMANDO</t>
  </si>
  <si>
    <t>SEBASTIAN</t>
  </si>
  <si>
    <t>PAT</t>
  </si>
  <si>
    <t>TUN</t>
  </si>
  <si>
    <t>SANTIAGO</t>
  </si>
  <si>
    <t>MIS</t>
  </si>
  <si>
    <t>UITZIL</t>
  </si>
  <si>
    <t>MARIA DE JESUS</t>
  </si>
  <si>
    <t>MORALES</t>
  </si>
  <si>
    <t>JEFE DE DEPARTAMENTO DE PARTICIPACION SOCIAL URBANA</t>
  </si>
  <si>
    <t>DEPARTAMENTO DE PARTICIPACION SOCIAL URBANA</t>
  </si>
  <si>
    <t xml:space="preserve">JULIAN </t>
  </si>
  <si>
    <t>JEFA DE DEPARTAMENTO DE PARTICIPACION SOCIAL RURAL</t>
  </si>
  <si>
    <t>DEPARTAMENTO DE PARTICIPACION SOCIAL RURAL</t>
  </si>
  <si>
    <t>MOCTEZUMA</t>
  </si>
  <si>
    <t>CASORLA</t>
  </si>
  <si>
    <t>JEFE DE DEPARTAMENTO DE VINCULACION CON PROGRAMAS FEDERALES Y ESTATALES</t>
  </si>
  <si>
    <t>DEPARTAMENTO DE VINCULACION CON PROGRAMAS FEDERALES Y ESTATALES</t>
  </si>
  <si>
    <t>ESQUIVEL</t>
  </si>
  <si>
    <t xml:space="preserve">JEFE DE DEPARTAMENTO DE ENLACE DE SUPERVISION Y EVALUACION </t>
  </si>
  <si>
    <t>DEPARTAMENTO DE ENLACE SUPERVISION Y EVALUACION</t>
  </si>
  <si>
    <t>ALEJANDRO AMADEO</t>
  </si>
  <si>
    <t>ROMERO</t>
  </si>
  <si>
    <t>SALANUEVA</t>
  </si>
  <si>
    <t>DIRECTOR DE DESARROLLO SOCIAL Y CULTURAL</t>
  </si>
  <si>
    <t>DIRECCION DE DESARROLLO SOCIAL Y CULTURAL</t>
  </si>
  <si>
    <t>CHRISTIA PAOLA</t>
  </si>
  <si>
    <t>ANGULO</t>
  </si>
  <si>
    <t>VILLANUEVA</t>
  </si>
  <si>
    <t>JEFE DE DEPARTAMENTO DE PARTICIPACION INDIGENA</t>
  </si>
  <si>
    <t>DEPARTAMENTO DE PARTICIPACION INDIGENA</t>
  </si>
  <si>
    <t>WENDI NAYELI</t>
  </si>
  <si>
    <t>XOOL</t>
  </si>
  <si>
    <t>CHIMAL</t>
  </si>
  <si>
    <t>JEFA DE DEPARTAMENTO DE ENLACE INSTITUCIONAL</t>
  </si>
  <si>
    <t>DEPARTAMENTO DE ENLACE INSTITUCIONAL</t>
  </si>
  <si>
    <t>SHAILI ADRIANA</t>
  </si>
  <si>
    <t>RIVERA</t>
  </si>
  <si>
    <t>JEFA DE DEPARTAMENTOA</t>
  </si>
  <si>
    <t>JEFA DE DEPARTAMENTO DE CULTURA Y LENGUA INDIGENA</t>
  </si>
  <si>
    <t>DEPARTAMENTO DE CULTURA Y LENGUA INDIGENA</t>
  </si>
  <si>
    <t xml:space="preserve">LEIDY DEL ROSARIO </t>
  </si>
  <si>
    <t xml:space="preserve">CAHUM </t>
  </si>
  <si>
    <t>DIRECTOR DE DESARROLLO PRODUCTIVO</t>
  </si>
  <si>
    <t>DIRECCION DE DESARROLLO PRODUCTIVO</t>
  </si>
  <si>
    <t>ROJAS</t>
  </si>
  <si>
    <t>MINGUER</t>
  </si>
  <si>
    <t>JEFE DE OFICINA DE DESARROLLO POLITICO</t>
  </si>
  <si>
    <t>ROMUALDO</t>
  </si>
  <si>
    <t>BE</t>
  </si>
  <si>
    <t>CORTES</t>
  </si>
  <si>
    <t>OLIVO</t>
  </si>
  <si>
    <t>ALMA DELIA</t>
  </si>
  <si>
    <t>DIRECTOR DE INFRAESTRUCTURA SOCIAL</t>
  </si>
  <si>
    <t>DIRECCION DE INFRAESTRUCTURA SOCIAL</t>
  </si>
  <si>
    <t>MUÑOZ</t>
  </si>
  <si>
    <t>CAZARES</t>
  </si>
  <si>
    <t>ELSA VIVIANA</t>
  </si>
  <si>
    <t>JIMENEZ</t>
  </si>
  <si>
    <t>SALAYA</t>
  </si>
  <si>
    <t xml:space="preserve">ANALISTA  </t>
  </si>
  <si>
    <t>ELSI DEL CARMEN</t>
  </si>
  <si>
    <t>MOOH</t>
  </si>
  <si>
    <t xml:space="preserve">CHAN </t>
  </si>
  <si>
    <t xml:space="preserve">BERNARDO DEL CARMEN ALEJO </t>
  </si>
  <si>
    <t>JEFE DE DEPARTAMENTO DE ESTUDIOS Y PROYECTOS</t>
  </si>
  <si>
    <t>DEPARTAMENTO DE ESTUDIOS Y PROYECTOS</t>
  </si>
  <si>
    <t>ADRIANA AURORA</t>
  </si>
  <si>
    <t xml:space="preserve">OGAZON </t>
  </si>
  <si>
    <t xml:space="preserve">DOMINGUEZ </t>
  </si>
  <si>
    <t>JEFE DE OFICINA DE ESTUDIOS Y PROYECTOS</t>
  </si>
  <si>
    <t>RAMIRO</t>
  </si>
  <si>
    <t>VERA</t>
  </si>
  <si>
    <t>JEFA DE DEPARTAMENTO DE PRESUPUESTO Y CONCURSOS</t>
  </si>
  <si>
    <t>DEPARTAMENTO DE PRESUPUESTO Y CONCURSOS</t>
  </si>
  <si>
    <t xml:space="preserve">LILIA GUADALUPE </t>
  </si>
  <si>
    <t>JEFE DE DEPARTAMENTO DE SUPERVISION</t>
  </si>
  <si>
    <t>DEPARTAMENTO DE SUPERVISION</t>
  </si>
  <si>
    <t xml:space="preserve">CARLOS ALBERTO </t>
  </si>
  <si>
    <t xml:space="preserve">ZAVALA </t>
  </si>
  <si>
    <t>CORAL</t>
  </si>
  <si>
    <t xml:space="preserve">JEFE DE DEPARTAMENTO DE CONTROL PRESUPUESTAL </t>
  </si>
  <si>
    <t xml:space="preserve">DEPARTAMENTO DE CONTROL PRESUPUESTAL </t>
  </si>
  <si>
    <t>ENRIQUE ARMANDO</t>
  </si>
  <si>
    <t>GALERA</t>
  </si>
  <si>
    <t>DIRECTORA DE ATENCION CIUDADANA</t>
  </si>
  <si>
    <t>MONICA GUADALUPE</t>
  </si>
  <si>
    <t>JORGE DIOVIS</t>
  </si>
  <si>
    <t xml:space="preserve">ESPINOZA </t>
  </si>
  <si>
    <t>SARA EVERICA</t>
  </si>
  <si>
    <t xml:space="preserve">FERNANDEZ </t>
  </si>
  <si>
    <t>CATZIM</t>
  </si>
  <si>
    <t>SERRANO</t>
  </si>
  <si>
    <t>ROCIO</t>
  </si>
  <si>
    <t>GARCIA TRAVESI</t>
  </si>
  <si>
    <t xml:space="preserve">ZOILA AMERICA </t>
  </si>
  <si>
    <t xml:space="preserve">LOPEZ </t>
  </si>
  <si>
    <t>REINA</t>
  </si>
  <si>
    <t>ANGEL ALBERTO</t>
  </si>
  <si>
    <t>ANGUAS</t>
  </si>
  <si>
    <t>AUXILIAR DE SECRETARIA</t>
  </si>
  <si>
    <t>MAYRA</t>
  </si>
  <si>
    <t>RODRIGUEZ</t>
  </si>
  <si>
    <t>RAMOS</t>
  </si>
  <si>
    <t>JEFA DE DEPARTAMENTO DE ATENCION A DIGNATARIOS MAYAS</t>
  </si>
  <si>
    <t>DEPARTAMENTO DE ATENCION A DIGNATARIOS MAYAS</t>
  </si>
  <si>
    <t>NOE IVAN</t>
  </si>
  <si>
    <t>JEFE DE DEPARTAMENTO DE SEGUIMIENTO A SOLICITUDES</t>
  </si>
  <si>
    <t>DEPARTAMENTO DE SEGUIMIENTO A SOLICITUDES</t>
  </si>
  <si>
    <t>MELISSA</t>
  </si>
  <si>
    <t xml:space="preserve">JEFE  DE DEPARTAMENTO </t>
  </si>
  <si>
    <t>JEFE  DE DEPARTAMENTO DE ENLACE OPERATIVO</t>
  </si>
  <si>
    <t>DEPARTAMENTO DE ENLACE OPERATIVO</t>
  </si>
  <si>
    <t>CARLOS ANGEL</t>
  </si>
  <si>
    <t>TINOCO</t>
  </si>
  <si>
    <t>COSIO</t>
  </si>
  <si>
    <t>mensual</t>
  </si>
  <si>
    <t>Pesos</t>
  </si>
  <si>
    <t>compensacion</t>
  </si>
  <si>
    <t>quincenal</t>
  </si>
  <si>
    <t>prima vacacional</t>
  </si>
  <si>
    <t>semestral</t>
  </si>
  <si>
    <t>Bono navideño</t>
  </si>
  <si>
    <t>peso</t>
  </si>
  <si>
    <t>Anual</t>
  </si>
  <si>
    <t>Puntualidad y Asistencia</t>
  </si>
  <si>
    <t>Mensual</t>
  </si>
  <si>
    <t>Apoyo de vivienda</t>
  </si>
  <si>
    <t>Quincenal</t>
  </si>
  <si>
    <t>Canasta Basica</t>
  </si>
  <si>
    <t>Ayuda de Despensa</t>
  </si>
  <si>
    <t>Ayuda de Transporte</t>
  </si>
  <si>
    <t>Vida Cara</t>
  </si>
  <si>
    <t xml:space="preserve"> Can. Bas. (Vida Cara)</t>
  </si>
  <si>
    <t>Com. X ser. Esp. Conf</t>
  </si>
  <si>
    <t>No dato</t>
  </si>
  <si>
    <t>Ninguna</t>
  </si>
  <si>
    <t xml:space="preserve">ninguna </t>
  </si>
  <si>
    <t>Pesos mexicanos</t>
  </si>
  <si>
    <t>Pesos Mexicanos</t>
  </si>
  <si>
    <t>pesos mexicanos</t>
  </si>
  <si>
    <t>Ninuna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</si>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</sst>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1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2" xfId="0" applyBorder="1" applyProtection="1"/>
    <xf numFmtId="0" fontId="19" fillId="0" borderId="2" xfId="0" applyFont="1" applyFill="1" applyBorder="1" applyAlignment="1" applyProtection="1">
      <alignment horizontal="center" vertical="top"/>
    </xf>
    <xf numFmtId="0" fontId="19" fillId="0" borderId="2" xfId="0" applyFont="1" applyFill="1" applyBorder="1" applyAlignment="1" applyProtection="1">
      <alignment vertical="top"/>
    </xf>
    <xf numFmtId="0" fontId="19" fillId="0" borderId="2" xfId="0" applyFont="1" applyBorder="1" applyAlignment="1" applyProtection="1">
      <alignment horizontal="center" vertical="top" wrapText="1"/>
    </xf>
    <xf numFmtId="0" fontId="19" fillId="0" borderId="2" xfId="0" applyFont="1" applyFill="1" applyBorder="1" applyAlignment="1" applyProtection="1">
      <alignment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8" fillId="0" borderId="0" xfId="0" applyFont="1" applyProtection="1"/>
    <xf numFmtId="170" fontId="0" fillId="0" borderId="0" xfId="2" applyFont="1" applyProtection="1"/>
    <xf numFmtId="170" fontId="6" fillId="2" borderId="1" xfId="2" applyFont="1" applyFill="1" applyBorder="1"/>
    <xf numFmtId="0" fontId="18" fillId="0" borderId="0" xfId="0" applyFont="1" applyFill="1" applyBorder="1" applyProtection="1"/>
    <xf numFmtId="0" fontId="0" fillId="0" borderId="0" xfId="0" applyFill="1" applyProtection="1"/>
    <xf numFmtId="0" fontId="3" fillId="0" borderId="1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0" fontId="0" fillId="0" borderId="0" xfId="0" applyBorder="1" applyProtection="1"/>
    <xf numFmtId="0" fontId="13" fillId="2" borderId="0" xfId="0" applyFont="1" applyFill="1" applyBorder="1"/>
    <xf numFmtId="0" fontId="0" fillId="0" borderId="0" xfId="0" applyFill="1" applyBorder="1" applyProtection="1"/>
    <xf numFmtId="14" fontId="0" fillId="0" borderId="0" xfId="0" applyNumberFormat="1" applyProtection="1"/>
    <xf numFmtId="0" fontId="0" fillId="4" borderId="2" xfId="0" applyFill="1" applyBorder="1" applyProtection="1"/>
    <xf numFmtId="0" fontId="19" fillId="4" borderId="2" xfId="0" applyFont="1" applyFill="1" applyBorder="1" applyAlignment="1" applyProtection="1">
      <alignment horizontal="center" vertical="top"/>
    </xf>
    <xf numFmtId="0" fontId="19" fillId="4" borderId="2" xfId="0" applyFont="1" applyFill="1" applyBorder="1" applyAlignment="1" applyProtection="1">
      <alignment vertical="top"/>
    </xf>
    <xf numFmtId="0" fontId="19" fillId="4" borderId="2" xfId="0" applyFont="1" applyFill="1" applyBorder="1" applyAlignment="1" applyProtection="1">
      <alignment horizontal="center" vertical="top" wrapText="1"/>
    </xf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 applyProtection="1"/>
    <xf numFmtId="4" fontId="19" fillId="0" borderId="2" xfId="1" applyNumberFormat="1" applyFont="1" applyBorder="1" applyAlignment="1" applyProtection="1">
      <alignment vertical="top" wrapText="1"/>
    </xf>
    <xf numFmtId="4" fontId="19" fillId="0" borderId="2" xfId="1" applyNumberFormat="1" applyFont="1" applyFill="1" applyBorder="1" applyAlignment="1" applyProtection="1">
      <alignment vertical="top" wrapText="1"/>
    </xf>
    <xf numFmtId="4" fontId="19" fillId="4" borderId="2" xfId="1" applyNumberFormat="1" applyFont="1" applyFill="1" applyBorder="1" applyAlignment="1" applyProtection="1">
      <alignment vertical="top" wrapText="1"/>
    </xf>
    <xf numFmtId="4" fontId="20" fillId="4" borderId="2" xfId="1" applyNumberFormat="1" applyFont="1" applyFill="1" applyBorder="1" applyAlignment="1" applyProtection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tabSelected="1" topLeftCell="G2" workbookViewId="0">
      <selection activeCell="L11" sqref="L11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16" width="51.5703125" customWidth="1"/>
    <col min="17" max="17" width="51.5703125" style="27" customWidth="1"/>
    <col min="18" max="18" width="51.5703125" customWidth="1"/>
    <col min="19" max="19" width="51.5703125" style="27" customWidth="1"/>
    <col min="20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s="27" t="s">
        <v>23</v>
      </c>
      <c r="R4" t="s">
        <v>23</v>
      </c>
      <c r="S4" s="27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s="27" t="s">
        <v>44</v>
      </c>
      <c r="R5" t="s">
        <v>45</v>
      </c>
      <c r="S5" s="27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46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8" t="s">
        <v>97</v>
      </c>
      <c r="R7" s="2" t="s">
        <v>102</v>
      </c>
      <c r="S7" s="28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 s="17">
        <v>2017</v>
      </c>
      <c r="B8" s="17" t="s">
        <v>158</v>
      </c>
      <c r="C8" s="17" t="s">
        <v>2</v>
      </c>
      <c r="D8" s="18">
        <v>10</v>
      </c>
      <c r="E8" s="19" t="s">
        <v>159</v>
      </c>
      <c r="F8" s="19" t="s">
        <v>160</v>
      </c>
      <c r="G8" s="18" t="s">
        <v>161</v>
      </c>
      <c r="H8" s="19" t="s">
        <v>162</v>
      </c>
      <c r="I8" s="19" t="s">
        <v>163</v>
      </c>
      <c r="J8" s="19" t="s">
        <v>164</v>
      </c>
      <c r="K8" s="20" t="s">
        <v>11</v>
      </c>
      <c r="L8" s="42">
        <f>18078.86*2</f>
        <v>36157.72</v>
      </c>
      <c r="M8" s="44">
        <f>13982.2*2</f>
        <v>27964.400000000001</v>
      </c>
      <c r="N8">
        <v>0</v>
      </c>
      <c r="O8">
        <v>0</v>
      </c>
      <c r="P8">
        <v>1</v>
      </c>
      <c r="Q8" s="27">
        <v>0</v>
      </c>
      <c r="R8" s="27">
        <v>0</v>
      </c>
      <c r="S8" s="27">
        <v>0</v>
      </c>
      <c r="T8">
        <v>0</v>
      </c>
      <c r="U8">
        <v>0</v>
      </c>
      <c r="V8">
        <v>1</v>
      </c>
      <c r="W8">
        <v>1</v>
      </c>
      <c r="X8">
        <v>1</v>
      </c>
      <c r="Y8">
        <v>0</v>
      </c>
      <c r="Z8">
        <v>0</v>
      </c>
      <c r="AA8">
        <v>0</v>
      </c>
      <c r="AB8" s="34">
        <v>42859</v>
      </c>
      <c r="AC8" t="s">
        <v>670</v>
      </c>
      <c r="AD8">
        <v>2017</v>
      </c>
      <c r="AE8" s="34">
        <v>42859</v>
      </c>
      <c r="AF8" t="s">
        <v>663</v>
      </c>
    </row>
    <row r="9" spans="1:32" x14ac:dyDescent="0.2">
      <c r="A9" s="17">
        <v>2017</v>
      </c>
      <c r="B9" s="17" t="s">
        <v>158</v>
      </c>
      <c r="C9" s="17" t="s">
        <v>165</v>
      </c>
      <c r="D9" s="18">
        <v>300</v>
      </c>
      <c r="E9" s="19" t="s">
        <v>166</v>
      </c>
      <c r="F9" s="19" t="s">
        <v>166</v>
      </c>
      <c r="G9" s="18" t="s">
        <v>161</v>
      </c>
      <c r="H9" s="19" t="s">
        <v>167</v>
      </c>
      <c r="I9" s="19" t="s">
        <v>168</v>
      </c>
      <c r="J9" s="19" t="s">
        <v>169</v>
      </c>
      <c r="K9" s="20" t="s">
        <v>11</v>
      </c>
      <c r="L9" s="42">
        <f>5931.66*2</f>
        <v>11863.32</v>
      </c>
      <c r="M9" s="44">
        <f>4992.39*2</f>
        <v>9984.7800000000007</v>
      </c>
      <c r="N9">
        <v>0</v>
      </c>
      <c r="O9">
        <v>0</v>
      </c>
      <c r="P9">
        <v>2</v>
      </c>
      <c r="Q9" s="27">
        <v>0</v>
      </c>
      <c r="R9" s="27">
        <v>0</v>
      </c>
      <c r="S9" s="33">
        <v>0</v>
      </c>
      <c r="T9">
        <v>0</v>
      </c>
      <c r="U9">
        <v>0</v>
      </c>
      <c r="V9">
        <v>2</v>
      </c>
      <c r="W9">
        <v>2</v>
      </c>
      <c r="X9">
        <v>2</v>
      </c>
      <c r="Y9">
        <v>0</v>
      </c>
      <c r="Z9">
        <v>0</v>
      </c>
      <c r="AA9">
        <v>0</v>
      </c>
      <c r="AB9" s="34">
        <v>42859</v>
      </c>
      <c r="AC9" t="s">
        <v>670</v>
      </c>
      <c r="AD9">
        <v>2017</v>
      </c>
      <c r="AE9" s="34">
        <v>42859</v>
      </c>
      <c r="AF9" t="s">
        <v>663</v>
      </c>
    </row>
    <row r="10" spans="1:32" x14ac:dyDescent="0.2">
      <c r="A10" s="17">
        <v>2017</v>
      </c>
      <c r="B10" s="17" t="s">
        <v>158</v>
      </c>
      <c r="C10" s="17" t="s">
        <v>165</v>
      </c>
      <c r="D10" s="18">
        <v>500</v>
      </c>
      <c r="E10" s="19" t="s">
        <v>170</v>
      </c>
      <c r="F10" s="19" t="s">
        <v>171</v>
      </c>
      <c r="G10" s="18" t="s">
        <v>161</v>
      </c>
      <c r="H10" s="19" t="s">
        <v>172</v>
      </c>
      <c r="I10" s="19" t="s">
        <v>173</v>
      </c>
      <c r="J10" s="19" t="s">
        <v>174</v>
      </c>
      <c r="K10" s="20" t="s">
        <v>10</v>
      </c>
      <c r="L10" s="42">
        <f>5305*2</f>
        <v>10610</v>
      </c>
      <c r="M10" s="44">
        <f>4373.91*2</f>
        <v>8747.82</v>
      </c>
      <c r="N10">
        <v>0</v>
      </c>
      <c r="O10">
        <v>0</v>
      </c>
      <c r="P10">
        <v>3</v>
      </c>
      <c r="Q10" s="27">
        <v>0</v>
      </c>
      <c r="R10" s="27">
        <v>0</v>
      </c>
      <c r="S10" s="33">
        <v>0</v>
      </c>
      <c r="T10">
        <v>0</v>
      </c>
      <c r="U10">
        <v>0</v>
      </c>
      <c r="V10">
        <v>3</v>
      </c>
      <c r="W10">
        <v>3</v>
      </c>
      <c r="X10">
        <v>3</v>
      </c>
      <c r="Y10">
        <v>0</v>
      </c>
      <c r="Z10">
        <v>0</v>
      </c>
      <c r="AA10">
        <v>0</v>
      </c>
      <c r="AB10" s="34">
        <v>42859</v>
      </c>
      <c r="AC10" t="s">
        <v>670</v>
      </c>
      <c r="AD10">
        <v>2017</v>
      </c>
      <c r="AE10" s="34">
        <v>42859</v>
      </c>
      <c r="AF10" t="s">
        <v>663</v>
      </c>
    </row>
    <row r="11" spans="1:32" x14ac:dyDescent="0.2">
      <c r="A11" s="17">
        <v>2017</v>
      </c>
      <c r="B11" s="17" t="s">
        <v>158</v>
      </c>
      <c r="C11" s="17" t="s">
        <v>165</v>
      </c>
      <c r="D11" s="18">
        <v>600</v>
      </c>
      <c r="E11" s="19" t="s">
        <v>175</v>
      </c>
      <c r="F11" s="19" t="s">
        <v>176</v>
      </c>
      <c r="G11" s="18" t="s">
        <v>161</v>
      </c>
      <c r="H11" s="19" t="s">
        <v>177</v>
      </c>
      <c r="I11" s="19" t="s">
        <v>178</v>
      </c>
      <c r="J11" s="19" t="s">
        <v>179</v>
      </c>
      <c r="K11" s="20" t="s">
        <v>11</v>
      </c>
      <c r="L11" s="42">
        <f>6079.02*2</f>
        <v>12158.04</v>
      </c>
      <c r="M11" s="44">
        <f>3989.26*2</f>
        <v>7978.52</v>
      </c>
      <c r="N11">
        <v>0</v>
      </c>
      <c r="O11">
        <v>0</v>
      </c>
      <c r="P11">
        <v>4</v>
      </c>
      <c r="Q11" s="27">
        <v>0</v>
      </c>
      <c r="R11" s="27">
        <v>0</v>
      </c>
      <c r="S11" s="27">
        <v>1</v>
      </c>
      <c r="T11">
        <v>0</v>
      </c>
      <c r="U11">
        <v>0</v>
      </c>
      <c r="V11">
        <v>4</v>
      </c>
      <c r="W11">
        <v>4</v>
      </c>
      <c r="X11">
        <v>4</v>
      </c>
      <c r="Y11">
        <v>0</v>
      </c>
      <c r="Z11">
        <v>0</v>
      </c>
      <c r="AA11">
        <v>0</v>
      </c>
      <c r="AB11" s="34">
        <v>42859</v>
      </c>
      <c r="AC11" t="s">
        <v>670</v>
      </c>
      <c r="AD11">
        <v>2017</v>
      </c>
      <c r="AE11" s="34">
        <v>42859</v>
      </c>
      <c r="AF11" t="s">
        <v>663</v>
      </c>
    </row>
    <row r="12" spans="1:32" x14ac:dyDescent="0.2">
      <c r="A12" s="17">
        <v>2017</v>
      </c>
      <c r="B12" s="17" t="s">
        <v>158</v>
      </c>
      <c r="C12" s="17" t="s">
        <v>165</v>
      </c>
      <c r="D12" s="18">
        <v>300</v>
      </c>
      <c r="E12" s="19" t="s">
        <v>180</v>
      </c>
      <c r="F12" s="19" t="s">
        <v>181</v>
      </c>
      <c r="G12" s="18" t="s">
        <v>182</v>
      </c>
      <c r="H12" s="19" t="s">
        <v>183</v>
      </c>
      <c r="I12" s="19" t="s">
        <v>184</v>
      </c>
      <c r="J12" s="19" t="s">
        <v>185</v>
      </c>
      <c r="K12" s="20" t="s">
        <v>10</v>
      </c>
      <c r="L12" s="42">
        <f>6556.66*2</f>
        <v>13113.32</v>
      </c>
      <c r="M12" s="44">
        <f>4036.03*2</f>
        <v>8072.06</v>
      </c>
      <c r="N12">
        <v>0</v>
      </c>
      <c r="O12">
        <v>0</v>
      </c>
      <c r="P12">
        <v>5</v>
      </c>
      <c r="Q12" s="27">
        <v>0</v>
      </c>
      <c r="R12" s="27">
        <v>0</v>
      </c>
      <c r="S12" s="27">
        <v>2</v>
      </c>
      <c r="T12">
        <v>0</v>
      </c>
      <c r="U12">
        <v>0</v>
      </c>
      <c r="V12">
        <v>5</v>
      </c>
      <c r="W12">
        <v>5</v>
      </c>
      <c r="X12">
        <v>5</v>
      </c>
      <c r="Y12">
        <v>0</v>
      </c>
      <c r="Z12">
        <v>0</v>
      </c>
      <c r="AA12">
        <v>0</v>
      </c>
      <c r="AB12" s="34">
        <v>42859</v>
      </c>
      <c r="AC12" t="s">
        <v>670</v>
      </c>
      <c r="AD12">
        <v>2017</v>
      </c>
      <c r="AE12" s="34">
        <v>42859</v>
      </c>
      <c r="AF12" t="s">
        <v>663</v>
      </c>
    </row>
    <row r="13" spans="1:32" x14ac:dyDescent="0.2">
      <c r="A13" s="17">
        <v>2017</v>
      </c>
      <c r="B13" s="17" t="s">
        <v>158</v>
      </c>
      <c r="C13" s="17" t="s">
        <v>165</v>
      </c>
      <c r="D13" s="18">
        <v>700</v>
      </c>
      <c r="E13" s="19" t="s">
        <v>186</v>
      </c>
      <c r="F13" s="19" t="s">
        <v>187</v>
      </c>
      <c r="G13" s="18" t="s">
        <v>182</v>
      </c>
      <c r="H13" s="19" t="s">
        <v>188</v>
      </c>
      <c r="I13" s="19" t="s">
        <v>189</v>
      </c>
      <c r="J13" s="19" t="s">
        <v>190</v>
      </c>
      <c r="K13" s="20" t="s">
        <v>10</v>
      </c>
      <c r="L13" s="42">
        <f>6367.19*2</f>
        <v>12734.38</v>
      </c>
      <c r="M13" s="44">
        <f>4666.35*2</f>
        <v>9332.7000000000007</v>
      </c>
      <c r="N13">
        <v>0</v>
      </c>
      <c r="O13">
        <v>0</v>
      </c>
      <c r="P13">
        <v>6</v>
      </c>
      <c r="Q13" s="27">
        <v>0</v>
      </c>
      <c r="R13" s="27">
        <v>0</v>
      </c>
      <c r="S13" s="27">
        <v>3</v>
      </c>
      <c r="T13">
        <v>0</v>
      </c>
      <c r="U13">
        <v>0</v>
      </c>
      <c r="V13">
        <v>6</v>
      </c>
      <c r="W13">
        <v>6</v>
      </c>
      <c r="X13">
        <v>6</v>
      </c>
      <c r="Y13">
        <v>0</v>
      </c>
      <c r="Z13">
        <v>0</v>
      </c>
      <c r="AA13">
        <v>0</v>
      </c>
      <c r="AB13" s="34">
        <v>42859</v>
      </c>
      <c r="AC13" t="s">
        <v>670</v>
      </c>
      <c r="AD13">
        <v>2017</v>
      </c>
      <c r="AE13" s="34">
        <v>42859</v>
      </c>
      <c r="AF13" t="s">
        <v>663</v>
      </c>
    </row>
    <row r="14" spans="1:32" x14ac:dyDescent="0.2">
      <c r="A14" s="17">
        <v>2017</v>
      </c>
      <c r="B14" s="17" t="s">
        <v>158</v>
      </c>
      <c r="C14" s="17" t="s">
        <v>165</v>
      </c>
      <c r="D14" s="18">
        <v>300</v>
      </c>
      <c r="E14" s="19" t="s">
        <v>191</v>
      </c>
      <c r="F14" s="19" t="s">
        <v>192</v>
      </c>
      <c r="G14" s="18" t="s">
        <v>192</v>
      </c>
      <c r="H14" s="19" t="s">
        <v>193</v>
      </c>
      <c r="I14" s="19" t="s">
        <v>194</v>
      </c>
      <c r="J14" s="19" t="s">
        <v>195</v>
      </c>
      <c r="K14" s="20" t="s">
        <v>10</v>
      </c>
      <c r="L14" s="42">
        <f>5931.66*2</f>
        <v>11863.32</v>
      </c>
      <c r="M14" s="44">
        <f>4992.39*2</f>
        <v>9984.7800000000007</v>
      </c>
      <c r="N14">
        <v>0</v>
      </c>
      <c r="O14">
        <v>0</v>
      </c>
      <c r="P14">
        <v>7</v>
      </c>
      <c r="Q14" s="27">
        <v>0</v>
      </c>
      <c r="R14" s="27">
        <v>0</v>
      </c>
      <c r="S14" s="33">
        <v>0</v>
      </c>
      <c r="T14">
        <v>0</v>
      </c>
      <c r="U14">
        <v>0</v>
      </c>
      <c r="V14">
        <v>7</v>
      </c>
      <c r="W14">
        <v>7</v>
      </c>
      <c r="X14">
        <v>7</v>
      </c>
      <c r="Y14">
        <v>0</v>
      </c>
      <c r="Z14">
        <v>0</v>
      </c>
      <c r="AA14">
        <v>0</v>
      </c>
      <c r="AB14" s="34">
        <v>42859</v>
      </c>
      <c r="AC14" t="s">
        <v>670</v>
      </c>
      <c r="AD14">
        <v>2017</v>
      </c>
      <c r="AE14" s="34">
        <v>42859</v>
      </c>
      <c r="AF14" t="s">
        <v>663</v>
      </c>
    </row>
    <row r="15" spans="1:32" x14ac:dyDescent="0.2">
      <c r="A15" s="17">
        <v>2017</v>
      </c>
      <c r="B15" s="17" t="s">
        <v>158</v>
      </c>
      <c r="C15" s="17" t="s">
        <v>165</v>
      </c>
      <c r="D15" s="18">
        <v>300</v>
      </c>
      <c r="E15" s="19" t="s">
        <v>196</v>
      </c>
      <c r="F15" s="19" t="s">
        <v>197</v>
      </c>
      <c r="G15" s="18" t="s">
        <v>198</v>
      </c>
      <c r="H15" s="19" t="s">
        <v>199</v>
      </c>
      <c r="I15" s="19" t="s">
        <v>200</v>
      </c>
      <c r="J15" s="19" t="s">
        <v>201</v>
      </c>
      <c r="K15" s="20" t="s">
        <v>11</v>
      </c>
      <c r="L15" s="42">
        <f>5931.66*2</f>
        <v>11863.32</v>
      </c>
      <c r="M15" s="44">
        <f>4992.39*2</f>
        <v>9984.7800000000007</v>
      </c>
      <c r="N15">
        <v>0</v>
      </c>
      <c r="O15">
        <v>0</v>
      </c>
      <c r="P15">
        <v>8</v>
      </c>
      <c r="Q15" s="27">
        <v>0</v>
      </c>
      <c r="R15" s="27">
        <v>0</v>
      </c>
      <c r="S15" s="33">
        <v>0</v>
      </c>
      <c r="T15">
        <v>0</v>
      </c>
      <c r="U15">
        <v>0</v>
      </c>
      <c r="V15">
        <v>8</v>
      </c>
      <c r="W15">
        <v>8</v>
      </c>
      <c r="X15">
        <v>8</v>
      </c>
      <c r="Y15">
        <v>0</v>
      </c>
      <c r="Z15">
        <v>0</v>
      </c>
      <c r="AA15">
        <v>0</v>
      </c>
      <c r="AB15" s="34">
        <v>42859</v>
      </c>
      <c r="AC15" t="s">
        <v>670</v>
      </c>
      <c r="AD15">
        <v>2017</v>
      </c>
      <c r="AE15" s="34">
        <v>42859</v>
      </c>
      <c r="AF15" t="s">
        <v>663</v>
      </c>
    </row>
    <row r="16" spans="1:32" x14ac:dyDescent="0.2">
      <c r="A16" s="17">
        <v>2017</v>
      </c>
      <c r="B16" s="17" t="s">
        <v>158</v>
      </c>
      <c r="C16" s="17" t="s">
        <v>165</v>
      </c>
      <c r="D16" s="18">
        <v>600</v>
      </c>
      <c r="E16" s="19" t="s">
        <v>202</v>
      </c>
      <c r="F16" s="19" t="s">
        <v>203</v>
      </c>
      <c r="G16" s="18" t="s">
        <v>198</v>
      </c>
      <c r="H16" s="19" t="s">
        <v>204</v>
      </c>
      <c r="I16" s="19" t="s">
        <v>205</v>
      </c>
      <c r="J16" s="19" t="s">
        <v>206</v>
      </c>
      <c r="K16" s="20" t="s">
        <v>10</v>
      </c>
      <c r="L16" s="42">
        <f>5333.13*2</f>
        <v>10666.26</v>
      </c>
      <c r="M16" s="44">
        <f>4301.17*2</f>
        <v>8602.34</v>
      </c>
      <c r="N16">
        <v>0</v>
      </c>
      <c r="O16">
        <v>0</v>
      </c>
      <c r="P16">
        <v>9</v>
      </c>
      <c r="Q16" s="27">
        <v>0</v>
      </c>
      <c r="R16" s="27">
        <v>0</v>
      </c>
      <c r="S16" s="33">
        <v>0</v>
      </c>
      <c r="T16">
        <v>0</v>
      </c>
      <c r="U16">
        <v>0</v>
      </c>
      <c r="V16">
        <v>9</v>
      </c>
      <c r="W16">
        <v>9</v>
      </c>
      <c r="X16">
        <v>9</v>
      </c>
      <c r="Y16">
        <v>0</v>
      </c>
      <c r="Z16">
        <v>0</v>
      </c>
      <c r="AA16">
        <v>0</v>
      </c>
      <c r="AB16" s="34">
        <v>42859</v>
      </c>
      <c r="AC16" t="s">
        <v>670</v>
      </c>
      <c r="AD16">
        <v>2017</v>
      </c>
      <c r="AE16" s="34">
        <v>42859</v>
      </c>
      <c r="AF16" t="s">
        <v>663</v>
      </c>
    </row>
    <row r="17" spans="1:32" x14ac:dyDescent="0.2">
      <c r="A17" s="17">
        <v>2017</v>
      </c>
      <c r="B17" s="17" t="s">
        <v>158</v>
      </c>
      <c r="C17" s="17" t="s">
        <v>165</v>
      </c>
      <c r="D17" s="18">
        <v>800</v>
      </c>
      <c r="E17" s="19" t="s">
        <v>170</v>
      </c>
      <c r="F17" s="19" t="s">
        <v>171</v>
      </c>
      <c r="G17" s="18" t="s">
        <v>198</v>
      </c>
      <c r="H17" s="19" t="s">
        <v>207</v>
      </c>
      <c r="I17" s="19" t="s">
        <v>185</v>
      </c>
      <c r="J17" s="19" t="s">
        <v>208</v>
      </c>
      <c r="K17" s="20" t="s">
        <v>10</v>
      </c>
      <c r="L17" s="42">
        <f>4927.59*2</f>
        <v>9855.18</v>
      </c>
      <c r="M17" s="44">
        <f>2578.28*2</f>
        <v>5156.5600000000004</v>
      </c>
      <c r="N17">
        <v>0</v>
      </c>
      <c r="O17">
        <v>0</v>
      </c>
      <c r="P17">
        <v>10</v>
      </c>
      <c r="Q17" s="27">
        <v>0</v>
      </c>
      <c r="R17" s="27">
        <v>0</v>
      </c>
      <c r="S17" s="27">
        <v>4</v>
      </c>
      <c r="T17">
        <v>0</v>
      </c>
      <c r="U17">
        <v>0</v>
      </c>
      <c r="V17">
        <v>10</v>
      </c>
      <c r="W17">
        <v>10</v>
      </c>
      <c r="X17">
        <v>10</v>
      </c>
      <c r="Y17">
        <v>0</v>
      </c>
      <c r="Z17">
        <v>0</v>
      </c>
      <c r="AA17">
        <v>0</v>
      </c>
      <c r="AB17" s="34">
        <v>42859</v>
      </c>
      <c r="AC17" t="s">
        <v>670</v>
      </c>
      <c r="AD17">
        <v>2017</v>
      </c>
      <c r="AE17" s="34">
        <v>42859</v>
      </c>
      <c r="AF17" t="s">
        <v>663</v>
      </c>
    </row>
    <row r="18" spans="1:32" x14ac:dyDescent="0.2">
      <c r="A18" s="17">
        <v>2017</v>
      </c>
      <c r="B18" s="17" t="s">
        <v>158</v>
      </c>
      <c r="C18" s="17" t="s">
        <v>165</v>
      </c>
      <c r="D18" s="18">
        <v>300</v>
      </c>
      <c r="E18" s="19" t="s">
        <v>196</v>
      </c>
      <c r="F18" s="19" t="s">
        <v>209</v>
      </c>
      <c r="G18" s="18" t="s">
        <v>210</v>
      </c>
      <c r="H18" s="19" t="s">
        <v>211</v>
      </c>
      <c r="I18" s="19" t="s">
        <v>212</v>
      </c>
      <c r="J18" s="19" t="s">
        <v>213</v>
      </c>
      <c r="K18" s="20" t="s">
        <v>11</v>
      </c>
      <c r="L18" s="42">
        <f>5931.66*2</f>
        <v>11863.32</v>
      </c>
      <c r="M18" s="44">
        <f>4916.89*2</f>
        <v>9833.7800000000007</v>
      </c>
      <c r="N18">
        <v>0</v>
      </c>
      <c r="O18">
        <v>0</v>
      </c>
      <c r="P18">
        <v>11</v>
      </c>
      <c r="Q18" s="27">
        <v>0</v>
      </c>
      <c r="R18" s="27">
        <v>0</v>
      </c>
      <c r="S18" s="33">
        <v>0</v>
      </c>
      <c r="T18">
        <v>0</v>
      </c>
      <c r="U18">
        <v>0</v>
      </c>
      <c r="V18">
        <v>11</v>
      </c>
      <c r="W18">
        <v>11</v>
      </c>
      <c r="X18">
        <v>11</v>
      </c>
      <c r="Y18">
        <v>0</v>
      </c>
      <c r="Z18">
        <v>0</v>
      </c>
      <c r="AA18">
        <v>0</v>
      </c>
      <c r="AB18" s="34">
        <v>42859</v>
      </c>
      <c r="AC18" t="s">
        <v>670</v>
      </c>
      <c r="AD18">
        <v>2017</v>
      </c>
      <c r="AE18" s="34">
        <v>42859</v>
      </c>
      <c r="AF18" t="s">
        <v>663</v>
      </c>
    </row>
    <row r="19" spans="1:32" x14ac:dyDescent="0.2">
      <c r="A19" s="17">
        <v>2017</v>
      </c>
      <c r="B19" s="17" t="s">
        <v>158</v>
      </c>
      <c r="C19" s="17" t="s">
        <v>165</v>
      </c>
      <c r="D19" s="18">
        <v>600</v>
      </c>
      <c r="E19" s="19" t="s">
        <v>186</v>
      </c>
      <c r="F19" s="19" t="s">
        <v>176</v>
      </c>
      <c r="G19" s="18" t="s">
        <v>210</v>
      </c>
      <c r="H19" s="19" t="s">
        <v>214</v>
      </c>
      <c r="I19" s="19" t="s">
        <v>215</v>
      </c>
      <c r="J19" s="19" t="s">
        <v>216</v>
      </c>
      <c r="K19" s="20" t="s">
        <v>10</v>
      </c>
      <c r="L19" s="42">
        <f>6079.02*2</f>
        <v>12158.04</v>
      </c>
      <c r="M19" s="45">
        <f>4964.15*2</f>
        <v>9928.2999999999993</v>
      </c>
      <c r="N19">
        <v>0</v>
      </c>
      <c r="O19">
        <v>0</v>
      </c>
      <c r="P19">
        <v>12</v>
      </c>
      <c r="Q19" s="27">
        <v>0</v>
      </c>
      <c r="R19" s="27">
        <v>0</v>
      </c>
      <c r="S19" s="33">
        <v>0</v>
      </c>
      <c r="T19">
        <v>0</v>
      </c>
      <c r="U19">
        <v>0</v>
      </c>
      <c r="V19">
        <v>12</v>
      </c>
      <c r="W19">
        <v>12</v>
      </c>
      <c r="X19">
        <v>12</v>
      </c>
      <c r="Y19">
        <v>0</v>
      </c>
      <c r="Z19">
        <v>0</v>
      </c>
      <c r="AA19">
        <v>0</v>
      </c>
      <c r="AB19" s="34">
        <v>42859</v>
      </c>
      <c r="AC19" t="s">
        <v>670</v>
      </c>
      <c r="AD19">
        <v>2017</v>
      </c>
      <c r="AE19" s="34">
        <v>42859</v>
      </c>
      <c r="AF19" t="s">
        <v>663</v>
      </c>
    </row>
    <row r="20" spans="1:32" x14ac:dyDescent="0.2">
      <c r="A20" s="17">
        <v>2017</v>
      </c>
      <c r="B20" s="17" t="s">
        <v>158</v>
      </c>
      <c r="C20" s="17" t="s">
        <v>165</v>
      </c>
      <c r="D20" s="18">
        <v>700</v>
      </c>
      <c r="E20" s="19" t="s">
        <v>186</v>
      </c>
      <c r="F20" s="19" t="s">
        <v>176</v>
      </c>
      <c r="G20" s="18" t="s">
        <v>210</v>
      </c>
      <c r="H20" s="19" t="s">
        <v>217</v>
      </c>
      <c r="I20" s="19" t="s">
        <v>218</v>
      </c>
      <c r="J20" s="19" t="s">
        <v>219</v>
      </c>
      <c r="K20" s="20" t="s">
        <v>10</v>
      </c>
      <c r="L20" s="42">
        <f>5567.19*2</f>
        <v>11134.38</v>
      </c>
      <c r="M20" s="44">
        <f>4029.06*2</f>
        <v>8058.12</v>
      </c>
      <c r="N20">
        <v>0</v>
      </c>
      <c r="O20">
        <v>0</v>
      </c>
      <c r="P20">
        <v>13</v>
      </c>
      <c r="Q20" s="27">
        <v>0</v>
      </c>
      <c r="R20" s="27">
        <v>0</v>
      </c>
      <c r="S20" s="27">
        <v>5</v>
      </c>
      <c r="T20">
        <v>0</v>
      </c>
      <c r="U20">
        <v>0</v>
      </c>
      <c r="V20">
        <v>13</v>
      </c>
      <c r="W20">
        <v>13</v>
      </c>
      <c r="X20">
        <v>13</v>
      </c>
      <c r="Y20">
        <v>0</v>
      </c>
      <c r="Z20">
        <v>0</v>
      </c>
      <c r="AA20">
        <v>0</v>
      </c>
      <c r="AB20" s="34">
        <v>42859</v>
      </c>
      <c r="AC20" t="s">
        <v>670</v>
      </c>
      <c r="AD20">
        <v>2017</v>
      </c>
      <c r="AE20" s="34">
        <v>42859</v>
      </c>
      <c r="AF20" t="s">
        <v>663</v>
      </c>
    </row>
    <row r="21" spans="1:32" x14ac:dyDescent="0.2">
      <c r="A21" s="17">
        <v>2017</v>
      </c>
      <c r="B21" s="17" t="s">
        <v>158</v>
      </c>
      <c r="C21" s="17" t="s">
        <v>165</v>
      </c>
      <c r="D21" s="18">
        <v>1200</v>
      </c>
      <c r="E21" s="19" t="s">
        <v>170</v>
      </c>
      <c r="F21" s="19" t="s">
        <v>170</v>
      </c>
      <c r="G21" s="18" t="s">
        <v>210</v>
      </c>
      <c r="H21" s="19" t="s">
        <v>220</v>
      </c>
      <c r="I21" s="19" t="s">
        <v>201</v>
      </c>
      <c r="J21" s="19" t="s">
        <v>221</v>
      </c>
      <c r="K21" s="20" t="s">
        <v>10</v>
      </c>
      <c r="L21" s="42">
        <f>4184.39*2</f>
        <v>8368.7800000000007</v>
      </c>
      <c r="M21" s="44">
        <f>2735.54*2</f>
        <v>5471.08</v>
      </c>
      <c r="N21">
        <v>0</v>
      </c>
      <c r="O21">
        <v>0</v>
      </c>
      <c r="P21">
        <v>14</v>
      </c>
      <c r="Q21" s="27">
        <v>0</v>
      </c>
      <c r="R21" s="27">
        <v>0</v>
      </c>
      <c r="S21" s="27">
        <v>6</v>
      </c>
      <c r="T21">
        <v>0</v>
      </c>
      <c r="U21">
        <v>0</v>
      </c>
      <c r="V21">
        <v>14</v>
      </c>
      <c r="W21">
        <v>14</v>
      </c>
      <c r="X21">
        <v>14</v>
      </c>
      <c r="Y21">
        <v>0</v>
      </c>
      <c r="Z21">
        <v>0</v>
      </c>
      <c r="AA21">
        <v>0</v>
      </c>
      <c r="AB21" s="34">
        <v>42859</v>
      </c>
      <c r="AC21" t="s">
        <v>670</v>
      </c>
      <c r="AD21">
        <v>2017</v>
      </c>
      <c r="AE21" s="34">
        <v>42859</v>
      </c>
      <c r="AF21" t="s">
        <v>663</v>
      </c>
    </row>
    <row r="22" spans="1:32" x14ac:dyDescent="0.2">
      <c r="A22" s="17">
        <v>2017</v>
      </c>
      <c r="B22" s="17" t="s">
        <v>158</v>
      </c>
      <c r="C22" s="17" t="s">
        <v>165</v>
      </c>
      <c r="D22" s="18">
        <v>500</v>
      </c>
      <c r="E22" s="19" t="s">
        <v>222</v>
      </c>
      <c r="F22" s="19" t="s">
        <v>223</v>
      </c>
      <c r="G22" s="18" t="s">
        <v>210</v>
      </c>
      <c r="H22" s="19" t="s">
        <v>224</v>
      </c>
      <c r="I22" s="19" t="s">
        <v>225</v>
      </c>
      <c r="J22" s="19" t="s">
        <v>168</v>
      </c>
      <c r="K22" s="20" t="s">
        <v>11</v>
      </c>
      <c r="L22" s="42">
        <f>5415*2</f>
        <v>10830</v>
      </c>
      <c r="M22" s="44">
        <f>2293.08*2</f>
        <v>4586.16</v>
      </c>
      <c r="N22">
        <v>0</v>
      </c>
      <c r="O22">
        <v>0</v>
      </c>
      <c r="P22">
        <v>15</v>
      </c>
      <c r="Q22" s="27">
        <v>0</v>
      </c>
      <c r="R22" s="27">
        <v>0</v>
      </c>
      <c r="S22" s="27">
        <v>7</v>
      </c>
      <c r="T22">
        <v>0</v>
      </c>
      <c r="U22">
        <v>0</v>
      </c>
      <c r="V22">
        <v>15</v>
      </c>
      <c r="W22">
        <v>15</v>
      </c>
      <c r="X22">
        <v>15</v>
      </c>
      <c r="Y22">
        <v>0</v>
      </c>
      <c r="Z22">
        <v>0</v>
      </c>
      <c r="AA22">
        <v>0</v>
      </c>
      <c r="AB22" s="34">
        <v>42859</v>
      </c>
      <c r="AC22" t="s">
        <v>670</v>
      </c>
      <c r="AD22">
        <v>2017</v>
      </c>
      <c r="AE22" s="34">
        <v>42859</v>
      </c>
      <c r="AF22" t="s">
        <v>663</v>
      </c>
    </row>
    <row r="23" spans="1:32" x14ac:dyDescent="0.2">
      <c r="A23" s="17">
        <v>2017</v>
      </c>
      <c r="B23" s="17" t="s">
        <v>158</v>
      </c>
      <c r="C23" s="17" t="s">
        <v>165</v>
      </c>
      <c r="D23" s="18">
        <v>800</v>
      </c>
      <c r="E23" s="19" t="s">
        <v>191</v>
      </c>
      <c r="F23" s="19" t="s">
        <v>171</v>
      </c>
      <c r="G23" s="18" t="s">
        <v>210</v>
      </c>
      <c r="H23" s="19" t="s">
        <v>226</v>
      </c>
      <c r="I23" s="19" t="s">
        <v>227</v>
      </c>
      <c r="J23" s="19" t="s">
        <v>228</v>
      </c>
      <c r="K23" s="20" t="s">
        <v>10</v>
      </c>
      <c r="L23" s="42">
        <v>4927.59</v>
      </c>
      <c r="M23" s="44">
        <f>2282.83*2</f>
        <v>4565.66</v>
      </c>
      <c r="N23">
        <v>0</v>
      </c>
      <c r="O23">
        <v>0</v>
      </c>
      <c r="P23">
        <v>16</v>
      </c>
      <c r="Q23" s="27">
        <v>0</v>
      </c>
      <c r="R23" s="27">
        <v>0</v>
      </c>
      <c r="S23" s="27">
        <v>8</v>
      </c>
      <c r="T23">
        <v>0</v>
      </c>
      <c r="U23">
        <v>0</v>
      </c>
      <c r="V23">
        <v>16</v>
      </c>
      <c r="W23">
        <v>16</v>
      </c>
      <c r="X23">
        <v>16</v>
      </c>
      <c r="Y23">
        <v>0</v>
      </c>
      <c r="Z23">
        <v>0</v>
      </c>
      <c r="AA23">
        <v>0</v>
      </c>
      <c r="AB23" s="34">
        <v>42859</v>
      </c>
      <c r="AC23" t="s">
        <v>670</v>
      </c>
      <c r="AD23">
        <v>2017</v>
      </c>
      <c r="AE23" s="34">
        <v>42859</v>
      </c>
      <c r="AF23" t="s">
        <v>663</v>
      </c>
    </row>
    <row r="24" spans="1:32" x14ac:dyDescent="0.2">
      <c r="A24" s="17">
        <v>2017</v>
      </c>
      <c r="B24" s="17" t="s">
        <v>158</v>
      </c>
      <c r="C24" s="17" t="s">
        <v>165</v>
      </c>
      <c r="D24" s="18">
        <v>1000</v>
      </c>
      <c r="E24" s="19" t="s">
        <v>186</v>
      </c>
      <c r="F24" s="19" t="s">
        <v>186</v>
      </c>
      <c r="G24" s="18" t="s">
        <v>210</v>
      </c>
      <c r="H24" s="19" t="s">
        <v>229</v>
      </c>
      <c r="I24" s="19" t="s">
        <v>230</v>
      </c>
      <c r="J24" s="19" t="s">
        <v>231</v>
      </c>
      <c r="K24" s="20" t="s">
        <v>11</v>
      </c>
      <c r="L24" s="42">
        <f>4331.39*2</f>
        <v>8662.7800000000007</v>
      </c>
      <c r="M24" s="44">
        <f>2906.77*2</f>
        <v>5813.54</v>
      </c>
      <c r="N24">
        <v>0</v>
      </c>
      <c r="O24">
        <v>0</v>
      </c>
      <c r="P24">
        <v>17</v>
      </c>
      <c r="Q24" s="27">
        <v>0</v>
      </c>
      <c r="R24" s="27">
        <v>0</v>
      </c>
      <c r="S24" s="27">
        <v>9</v>
      </c>
      <c r="T24">
        <v>0</v>
      </c>
      <c r="U24">
        <v>0</v>
      </c>
      <c r="V24">
        <v>17</v>
      </c>
      <c r="W24">
        <v>17</v>
      </c>
      <c r="X24">
        <v>17</v>
      </c>
      <c r="Y24">
        <v>0</v>
      </c>
      <c r="Z24">
        <v>0</v>
      </c>
      <c r="AA24">
        <v>0</v>
      </c>
      <c r="AB24" s="34">
        <v>42859</v>
      </c>
      <c r="AC24" t="s">
        <v>670</v>
      </c>
      <c r="AD24">
        <v>2017</v>
      </c>
      <c r="AE24" s="34">
        <v>42859</v>
      </c>
      <c r="AF24" t="s">
        <v>663</v>
      </c>
    </row>
    <row r="25" spans="1:32" x14ac:dyDescent="0.2">
      <c r="A25" s="17">
        <v>2017</v>
      </c>
      <c r="B25" s="17" t="s">
        <v>158</v>
      </c>
      <c r="C25" s="17" t="s">
        <v>165</v>
      </c>
      <c r="D25" s="18">
        <v>500</v>
      </c>
      <c r="E25" s="19" t="s">
        <v>232</v>
      </c>
      <c r="F25" s="19" t="s">
        <v>233</v>
      </c>
      <c r="G25" s="18" t="s">
        <v>210</v>
      </c>
      <c r="H25" s="19" t="s">
        <v>234</v>
      </c>
      <c r="I25" s="19" t="s">
        <v>235</v>
      </c>
      <c r="J25" s="19" t="s">
        <v>236</v>
      </c>
      <c r="K25" s="20" t="s">
        <v>10</v>
      </c>
      <c r="L25" s="43">
        <f>5415*2</f>
        <v>10830</v>
      </c>
      <c r="M25" s="44">
        <f>2335.77*2</f>
        <v>4671.54</v>
      </c>
      <c r="N25">
        <v>0</v>
      </c>
      <c r="O25">
        <v>0</v>
      </c>
      <c r="P25">
        <v>18</v>
      </c>
      <c r="Q25" s="27">
        <v>0</v>
      </c>
      <c r="R25" s="27">
        <v>0</v>
      </c>
      <c r="S25" s="27">
        <v>10</v>
      </c>
      <c r="T25">
        <v>0</v>
      </c>
      <c r="U25">
        <v>0</v>
      </c>
      <c r="V25">
        <v>18</v>
      </c>
      <c r="W25">
        <v>18</v>
      </c>
      <c r="X25">
        <v>18</v>
      </c>
      <c r="Y25">
        <v>0</v>
      </c>
      <c r="Z25">
        <v>0</v>
      </c>
      <c r="AA25">
        <v>0</v>
      </c>
      <c r="AB25" s="34">
        <v>42859</v>
      </c>
      <c r="AC25" t="s">
        <v>670</v>
      </c>
      <c r="AD25">
        <v>2017</v>
      </c>
      <c r="AE25" s="34">
        <v>42859</v>
      </c>
      <c r="AF25" t="s">
        <v>663</v>
      </c>
    </row>
    <row r="26" spans="1:32" x14ac:dyDescent="0.2">
      <c r="A26" s="17">
        <v>2017</v>
      </c>
      <c r="B26" s="17" t="s">
        <v>158</v>
      </c>
      <c r="C26" s="17" t="s">
        <v>165</v>
      </c>
      <c r="D26" s="18">
        <v>600</v>
      </c>
      <c r="E26" s="19" t="s">
        <v>237</v>
      </c>
      <c r="F26" s="19" t="s">
        <v>238</v>
      </c>
      <c r="G26" s="18" t="s">
        <v>210</v>
      </c>
      <c r="H26" s="19" t="s">
        <v>239</v>
      </c>
      <c r="I26" s="19" t="s">
        <v>240</v>
      </c>
      <c r="J26" s="19" t="s">
        <v>241</v>
      </c>
      <c r="K26" s="20" t="s">
        <v>10</v>
      </c>
      <c r="L26" s="42">
        <f>6189.02*2</f>
        <v>12378.04</v>
      </c>
      <c r="M26" s="44">
        <f>4963.85*2</f>
        <v>9927.7000000000007</v>
      </c>
      <c r="N26">
        <v>0</v>
      </c>
      <c r="O26">
        <v>0</v>
      </c>
      <c r="P26">
        <v>19</v>
      </c>
      <c r="Q26" s="27">
        <v>0</v>
      </c>
      <c r="R26" s="27">
        <v>0</v>
      </c>
      <c r="S26" s="27">
        <v>11</v>
      </c>
      <c r="T26">
        <v>0</v>
      </c>
      <c r="U26">
        <v>0</v>
      </c>
      <c r="V26">
        <v>19</v>
      </c>
      <c r="W26">
        <v>19</v>
      </c>
      <c r="X26">
        <v>19</v>
      </c>
      <c r="Y26">
        <v>0</v>
      </c>
      <c r="Z26">
        <v>0</v>
      </c>
      <c r="AA26">
        <v>0</v>
      </c>
      <c r="AB26" s="34">
        <v>42859</v>
      </c>
      <c r="AC26" t="s">
        <v>670</v>
      </c>
      <c r="AD26">
        <v>2017</v>
      </c>
      <c r="AE26" s="34">
        <v>42859</v>
      </c>
      <c r="AF26" t="s">
        <v>663</v>
      </c>
    </row>
    <row r="27" spans="1:32" x14ac:dyDescent="0.2">
      <c r="A27" s="17">
        <v>2017</v>
      </c>
      <c r="B27" s="17" t="s">
        <v>158</v>
      </c>
      <c r="C27" s="17" t="s">
        <v>165</v>
      </c>
      <c r="D27" s="18">
        <v>700</v>
      </c>
      <c r="E27" s="19" t="s">
        <v>186</v>
      </c>
      <c r="F27" s="19" t="s">
        <v>176</v>
      </c>
      <c r="G27" s="18" t="s">
        <v>210</v>
      </c>
      <c r="H27" s="19" t="s">
        <v>242</v>
      </c>
      <c r="I27" s="19" t="s">
        <v>243</v>
      </c>
      <c r="J27" s="19" t="s">
        <v>174</v>
      </c>
      <c r="K27" s="20" t="s">
        <v>11</v>
      </c>
      <c r="L27" s="42">
        <f>5567.19*2</f>
        <v>11134.38</v>
      </c>
      <c r="M27" s="44">
        <f>3615.63*2</f>
        <v>7231.26</v>
      </c>
      <c r="N27">
        <v>0</v>
      </c>
      <c r="O27">
        <v>0</v>
      </c>
      <c r="P27">
        <v>20</v>
      </c>
      <c r="Q27" s="27">
        <v>0</v>
      </c>
      <c r="R27" s="27">
        <v>0</v>
      </c>
      <c r="S27" s="27">
        <v>12</v>
      </c>
      <c r="T27">
        <v>0</v>
      </c>
      <c r="U27">
        <v>0</v>
      </c>
      <c r="V27">
        <v>20</v>
      </c>
      <c r="W27">
        <v>20</v>
      </c>
      <c r="X27">
        <v>20</v>
      </c>
      <c r="Y27">
        <v>0</v>
      </c>
      <c r="Z27">
        <v>0</v>
      </c>
      <c r="AA27">
        <v>0</v>
      </c>
      <c r="AB27" s="34">
        <v>42859</v>
      </c>
      <c r="AC27" t="s">
        <v>670</v>
      </c>
      <c r="AD27">
        <v>2017</v>
      </c>
      <c r="AE27" s="34">
        <v>42859</v>
      </c>
      <c r="AF27" t="s">
        <v>663</v>
      </c>
    </row>
    <row r="28" spans="1:32" x14ac:dyDescent="0.2">
      <c r="A28" s="17">
        <v>2017</v>
      </c>
      <c r="B28" s="17" t="s">
        <v>158</v>
      </c>
      <c r="C28" s="17" t="s">
        <v>165</v>
      </c>
      <c r="D28" s="18">
        <v>900</v>
      </c>
      <c r="E28" s="19" t="s">
        <v>175</v>
      </c>
      <c r="F28" s="19" t="s">
        <v>244</v>
      </c>
      <c r="G28" s="18" t="s">
        <v>210</v>
      </c>
      <c r="H28" s="19" t="s">
        <v>245</v>
      </c>
      <c r="I28" s="19" t="s">
        <v>194</v>
      </c>
      <c r="J28" s="19" t="s">
        <v>246</v>
      </c>
      <c r="K28" s="20" t="s">
        <v>11</v>
      </c>
      <c r="L28" s="42">
        <f>4534.19*2</f>
        <v>9068.3799999999992</v>
      </c>
      <c r="M28" s="44">
        <f>3366.41*2</f>
        <v>6732.82</v>
      </c>
      <c r="N28">
        <v>0</v>
      </c>
      <c r="O28">
        <v>0</v>
      </c>
      <c r="P28">
        <v>21</v>
      </c>
      <c r="Q28" s="27">
        <v>0</v>
      </c>
      <c r="R28" s="27">
        <v>0</v>
      </c>
      <c r="S28" s="27">
        <v>13</v>
      </c>
      <c r="T28">
        <v>0</v>
      </c>
      <c r="U28">
        <v>0</v>
      </c>
      <c r="V28">
        <v>21</v>
      </c>
      <c r="W28">
        <v>21</v>
      </c>
      <c r="X28">
        <v>21</v>
      </c>
      <c r="Y28">
        <v>0</v>
      </c>
      <c r="Z28">
        <v>0</v>
      </c>
      <c r="AA28">
        <v>0</v>
      </c>
      <c r="AB28" s="34">
        <v>42859</v>
      </c>
      <c r="AC28" t="s">
        <v>670</v>
      </c>
      <c r="AD28">
        <v>2017</v>
      </c>
      <c r="AE28" s="34">
        <v>42859</v>
      </c>
      <c r="AF28" t="s">
        <v>663</v>
      </c>
    </row>
    <row r="29" spans="1:32" x14ac:dyDescent="0.2">
      <c r="A29" s="17">
        <v>2017</v>
      </c>
      <c r="B29" s="17" t="s">
        <v>158</v>
      </c>
      <c r="C29" s="17" t="s">
        <v>165</v>
      </c>
      <c r="D29" s="18">
        <v>500</v>
      </c>
      <c r="E29" s="19" t="s">
        <v>232</v>
      </c>
      <c r="F29" s="19" t="s">
        <v>247</v>
      </c>
      <c r="G29" s="18" t="s">
        <v>210</v>
      </c>
      <c r="H29" s="19" t="s">
        <v>248</v>
      </c>
      <c r="I29" s="19" t="s">
        <v>249</v>
      </c>
      <c r="J29" s="19" t="s">
        <v>250</v>
      </c>
      <c r="K29" s="20" t="s">
        <v>10</v>
      </c>
      <c r="L29" s="42">
        <f>5305*2</f>
        <v>10610</v>
      </c>
      <c r="M29" s="44">
        <f>3762.06*2</f>
        <v>7524.12</v>
      </c>
      <c r="N29">
        <v>0</v>
      </c>
      <c r="O29">
        <v>0</v>
      </c>
      <c r="P29">
        <v>22</v>
      </c>
      <c r="Q29" s="27">
        <v>0</v>
      </c>
      <c r="R29" s="27">
        <v>0</v>
      </c>
      <c r="S29" s="27">
        <v>14</v>
      </c>
      <c r="T29">
        <v>0</v>
      </c>
      <c r="U29">
        <v>0</v>
      </c>
      <c r="V29">
        <v>22</v>
      </c>
      <c r="W29">
        <v>22</v>
      </c>
      <c r="X29">
        <v>22</v>
      </c>
      <c r="Y29">
        <v>0</v>
      </c>
      <c r="Z29">
        <v>0</v>
      </c>
      <c r="AA29">
        <v>0</v>
      </c>
      <c r="AB29" s="34">
        <v>42859</v>
      </c>
      <c r="AC29" t="s">
        <v>670</v>
      </c>
      <c r="AD29">
        <v>2017</v>
      </c>
      <c r="AE29" s="34">
        <v>42859</v>
      </c>
      <c r="AF29" t="s">
        <v>663</v>
      </c>
    </row>
    <row r="30" spans="1:32" x14ac:dyDescent="0.2">
      <c r="A30" s="17">
        <v>2017</v>
      </c>
      <c r="B30" s="17" t="s">
        <v>158</v>
      </c>
      <c r="C30" s="17" t="s">
        <v>165</v>
      </c>
      <c r="D30" s="18">
        <v>600</v>
      </c>
      <c r="E30" s="19" t="s">
        <v>202</v>
      </c>
      <c r="F30" s="19" t="s">
        <v>251</v>
      </c>
      <c r="G30" s="18" t="s">
        <v>210</v>
      </c>
      <c r="H30" s="19" t="s">
        <v>252</v>
      </c>
      <c r="I30" s="19" t="s">
        <v>253</v>
      </c>
      <c r="J30" s="19" t="s">
        <v>254</v>
      </c>
      <c r="K30" s="20" t="s">
        <v>11</v>
      </c>
      <c r="L30" s="42">
        <f>6189.02*2</f>
        <v>12378.04</v>
      </c>
      <c r="M30" s="44">
        <f>4713.85*2</f>
        <v>9427.7000000000007</v>
      </c>
      <c r="N30">
        <v>0</v>
      </c>
      <c r="O30">
        <v>0</v>
      </c>
      <c r="P30">
        <v>23</v>
      </c>
      <c r="Q30" s="27">
        <v>0</v>
      </c>
      <c r="R30" s="27">
        <v>0</v>
      </c>
      <c r="S30" s="27">
        <v>15</v>
      </c>
      <c r="T30">
        <v>0</v>
      </c>
      <c r="U30">
        <v>0</v>
      </c>
      <c r="V30">
        <v>23</v>
      </c>
      <c r="W30">
        <v>23</v>
      </c>
      <c r="X30">
        <v>23</v>
      </c>
      <c r="Y30">
        <v>0</v>
      </c>
      <c r="Z30">
        <v>0</v>
      </c>
      <c r="AA30">
        <v>0</v>
      </c>
      <c r="AB30" s="34">
        <v>42859</v>
      </c>
      <c r="AC30" t="s">
        <v>670</v>
      </c>
      <c r="AD30">
        <v>2017</v>
      </c>
      <c r="AE30" s="34">
        <v>42859</v>
      </c>
      <c r="AF30" t="s">
        <v>663</v>
      </c>
    </row>
    <row r="31" spans="1:32" x14ac:dyDescent="0.2">
      <c r="A31" s="17">
        <v>2017</v>
      </c>
      <c r="B31" s="17" t="s">
        <v>158</v>
      </c>
      <c r="C31" s="17" t="s">
        <v>165</v>
      </c>
      <c r="D31" s="18">
        <v>700</v>
      </c>
      <c r="E31" s="19" t="s">
        <v>186</v>
      </c>
      <c r="F31" s="19" t="s">
        <v>176</v>
      </c>
      <c r="G31" s="18" t="s">
        <v>210</v>
      </c>
      <c r="H31" s="19" t="s">
        <v>255</v>
      </c>
      <c r="I31" s="19" t="s">
        <v>256</v>
      </c>
      <c r="J31" s="19" t="s">
        <v>257</v>
      </c>
      <c r="K31" s="20" t="s">
        <v>11</v>
      </c>
      <c r="L31" s="42">
        <f>5567.19*2</f>
        <v>11134.38</v>
      </c>
      <c r="M31" s="44">
        <f>4491.66*2</f>
        <v>8983.32</v>
      </c>
      <c r="N31">
        <v>0</v>
      </c>
      <c r="O31">
        <v>0</v>
      </c>
      <c r="P31">
        <v>24</v>
      </c>
      <c r="Q31" s="27">
        <v>0</v>
      </c>
      <c r="R31" s="27">
        <v>0</v>
      </c>
      <c r="S31" s="27">
        <v>16</v>
      </c>
      <c r="T31">
        <v>0</v>
      </c>
      <c r="U31">
        <v>0</v>
      </c>
      <c r="V31">
        <v>24</v>
      </c>
      <c r="W31">
        <v>24</v>
      </c>
      <c r="X31">
        <v>24</v>
      </c>
      <c r="Y31">
        <v>0</v>
      </c>
      <c r="Z31">
        <v>0</v>
      </c>
      <c r="AA31">
        <v>0</v>
      </c>
      <c r="AB31" s="34">
        <v>42859</v>
      </c>
      <c r="AC31" t="s">
        <v>670</v>
      </c>
      <c r="AD31">
        <v>2017</v>
      </c>
      <c r="AE31" s="34">
        <v>42859</v>
      </c>
      <c r="AF31" t="s">
        <v>663</v>
      </c>
    </row>
    <row r="32" spans="1:32" x14ac:dyDescent="0.2">
      <c r="A32" s="17">
        <v>2017</v>
      </c>
      <c r="B32" s="17" t="s">
        <v>158</v>
      </c>
      <c r="C32" s="17" t="s">
        <v>165</v>
      </c>
      <c r="D32" s="18">
        <v>1700</v>
      </c>
      <c r="E32" s="19" t="s">
        <v>258</v>
      </c>
      <c r="F32" s="19" t="s">
        <v>258</v>
      </c>
      <c r="G32" s="18" t="s">
        <v>210</v>
      </c>
      <c r="H32" s="19" t="s">
        <v>259</v>
      </c>
      <c r="I32" s="19" t="s">
        <v>260</v>
      </c>
      <c r="J32" s="19" t="s">
        <v>261</v>
      </c>
      <c r="K32" s="20" t="s">
        <v>10</v>
      </c>
      <c r="L32" s="42">
        <f>2595.46*2</f>
        <v>5190.92</v>
      </c>
      <c r="M32" s="44">
        <v>2355.61</v>
      </c>
      <c r="N32">
        <v>0</v>
      </c>
      <c r="O32">
        <v>0</v>
      </c>
      <c r="P32">
        <v>25</v>
      </c>
      <c r="Q32" s="27">
        <v>0</v>
      </c>
      <c r="R32" s="27">
        <v>0</v>
      </c>
      <c r="S32" s="33">
        <v>0</v>
      </c>
      <c r="T32">
        <v>0</v>
      </c>
      <c r="U32">
        <v>0</v>
      </c>
      <c r="V32">
        <v>25</v>
      </c>
      <c r="W32">
        <v>25</v>
      </c>
      <c r="X32">
        <v>25</v>
      </c>
      <c r="Y32">
        <v>0</v>
      </c>
      <c r="Z32">
        <v>0</v>
      </c>
      <c r="AA32">
        <v>0</v>
      </c>
      <c r="AB32" s="34">
        <v>42859</v>
      </c>
      <c r="AC32" t="s">
        <v>670</v>
      </c>
      <c r="AD32">
        <v>2017</v>
      </c>
      <c r="AE32" s="34">
        <v>42859</v>
      </c>
      <c r="AF32" t="s">
        <v>663</v>
      </c>
    </row>
    <row r="33" spans="1:32" x14ac:dyDescent="0.2">
      <c r="A33" s="17">
        <v>2017</v>
      </c>
      <c r="B33" s="17" t="s">
        <v>158</v>
      </c>
      <c r="C33" s="17" t="s">
        <v>165</v>
      </c>
      <c r="D33" s="18">
        <v>500</v>
      </c>
      <c r="E33" s="19" t="s">
        <v>222</v>
      </c>
      <c r="F33" s="19" t="s">
        <v>262</v>
      </c>
      <c r="G33" s="18" t="s">
        <v>210</v>
      </c>
      <c r="H33" s="19" t="s">
        <v>263</v>
      </c>
      <c r="I33" s="19" t="s">
        <v>264</v>
      </c>
      <c r="J33" s="19" t="s">
        <v>265</v>
      </c>
      <c r="K33" s="20" t="s">
        <v>11</v>
      </c>
      <c r="L33" s="42">
        <f>5415*2</f>
        <v>10830</v>
      </c>
      <c r="M33" s="44">
        <f>1425.71*2</f>
        <v>2851.42</v>
      </c>
      <c r="N33">
        <v>0</v>
      </c>
      <c r="O33">
        <v>0</v>
      </c>
      <c r="P33">
        <v>26</v>
      </c>
      <c r="Q33" s="27">
        <v>0</v>
      </c>
      <c r="R33" s="27">
        <v>0</v>
      </c>
      <c r="S33" s="27">
        <v>17</v>
      </c>
      <c r="T33">
        <v>0</v>
      </c>
      <c r="U33">
        <v>0</v>
      </c>
      <c r="V33">
        <v>26</v>
      </c>
      <c r="W33">
        <v>26</v>
      </c>
      <c r="X33">
        <v>26</v>
      </c>
      <c r="Y33">
        <v>0</v>
      </c>
      <c r="Z33">
        <v>0</v>
      </c>
      <c r="AA33">
        <v>0</v>
      </c>
      <c r="AB33" s="34">
        <v>42859</v>
      </c>
      <c r="AC33" t="s">
        <v>670</v>
      </c>
      <c r="AD33">
        <v>2017</v>
      </c>
      <c r="AE33" s="34">
        <v>42859</v>
      </c>
      <c r="AF33" t="s">
        <v>663</v>
      </c>
    </row>
    <row r="34" spans="1:32" x14ac:dyDescent="0.2">
      <c r="A34" s="17">
        <v>2017</v>
      </c>
      <c r="B34" s="17" t="s">
        <v>158</v>
      </c>
      <c r="C34" s="17" t="s">
        <v>165</v>
      </c>
      <c r="D34" s="18">
        <v>700</v>
      </c>
      <c r="E34" s="19" t="s">
        <v>186</v>
      </c>
      <c r="F34" s="19" t="s">
        <v>176</v>
      </c>
      <c r="G34" s="18" t="s">
        <v>210</v>
      </c>
      <c r="H34" s="19" t="s">
        <v>266</v>
      </c>
      <c r="I34" s="19" t="s">
        <v>267</v>
      </c>
      <c r="J34" s="19" t="s">
        <v>268</v>
      </c>
      <c r="K34" s="20" t="s">
        <v>11</v>
      </c>
      <c r="L34" s="42">
        <f>5567.19*2</f>
        <v>11134.38</v>
      </c>
      <c r="M34" s="44">
        <f>3013.7*2</f>
        <v>6027.4</v>
      </c>
      <c r="N34">
        <v>0</v>
      </c>
      <c r="O34">
        <v>0</v>
      </c>
      <c r="P34">
        <v>27</v>
      </c>
      <c r="Q34" s="27">
        <v>0</v>
      </c>
      <c r="R34" s="27">
        <v>0</v>
      </c>
      <c r="S34" s="27">
        <v>18</v>
      </c>
      <c r="T34">
        <v>0</v>
      </c>
      <c r="U34">
        <v>0</v>
      </c>
      <c r="V34">
        <v>27</v>
      </c>
      <c r="W34">
        <v>27</v>
      </c>
      <c r="X34">
        <v>27</v>
      </c>
      <c r="Y34">
        <v>0</v>
      </c>
      <c r="Z34">
        <v>0</v>
      </c>
      <c r="AA34">
        <v>0</v>
      </c>
      <c r="AB34" s="34">
        <v>42859</v>
      </c>
      <c r="AC34" t="s">
        <v>670</v>
      </c>
      <c r="AD34">
        <v>2017</v>
      </c>
      <c r="AE34" s="34">
        <v>42859</v>
      </c>
      <c r="AF34" t="s">
        <v>663</v>
      </c>
    </row>
    <row r="35" spans="1:32" x14ac:dyDescent="0.2">
      <c r="A35" s="17">
        <v>2017</v>
      </c>
      <c r="B35" s="17" t="s">
        <v>158</v>
      </c>
      <c r="C35" s="17" t="s">
        <v>165</v>
      </c>
      <c r="D35" s="18">
        <v>700</v>
      </c>
      <c r="E35" s="19" t="s">
        <v>186</v>
      </c>
      <c r="F35" s="19" t="s">
        <v>176</v>
      </c>
      <c r="G35" s="18" t="s">
        <v>210</v>
      </c>
      <c r="H35" s="19" t="s">
        <v>269</v>
      </c>
      <c r="I35" s="19" t="s">
        <v>270</v>
      </c>
      <c r="J35" s="19" t="s">
        <v>271</v>
      </c>
      <c r="K35" s="20" t="s">
        <v>11</v>
      </c>
      <c r="L35" s="42">
        <f>5567.19*2</f>
        <v>11134.38</v>
      </c>
      <c r="M35" s="44">
        <f>2777.87*2</f>
        <v>5555.74</v>
      </c>
      <c r="N35">
        <v>0</v>
      </c>
      <c r="O35">
        <v>0</v>
      </c>
      <c r="P35">
        <v>28</v>
      </c>
      <c r="Q35" s="27">
        <v>0</v>
      </c>
      <c r="R35" s="27">
        <v>0</v>
      </c>
      <c r="S35" s="27">
        <v>19</v>
      </c>
      <c r="T35">
        <v>0</v>
      </c>
      <c r="U35">
        <v>0</v>
      </c>
      <c r="V35">
        <v>28</v>
      </c>
      <c r="W35">
        <v>28</v>
      </c>
      <c r="X35">
        <v>28</v>
      </c>
      <c r="Y35">
        <v>0</v>
      </c>
      <c r="Z35">
        <v>0</v>
      </c>
      <c r="AA35">
        <v>0</v>
      </c>
      <c r="AB35" s="34">
        <v>42859</v>
      </c>
      <c r="AC35" t="s">
        <v>670</v>
      </c>
      <c r="AD35">
        <v>2017</v>
      </c>
      <c r="AE35" s="34">
        <v>42859</v>
      </c>
      <c r="AF35" t="s">
        <v>663</v>
      </c>
    </row>
    <row r="36" spans="1:32" x14ac:dyDescent="0.2">
      <c r="A36" s="17">
        <v>2017</v>
      </c>
      <c r="B36" s="17" t="s">
        <v>158</v>
      </c>
      <c r="C36" s="17" t="s">
        <v>165</v>
      </c>
      <c r="D36" s="18">
        <v>800</v>
      </c>
      <c r="E36" s="19" t="s">
        <v>159</v>
      </c>
      <c r="F36" s="19" t="s">
        <v>272</v>
      </c>
      <c r="G36" s="18" t="s">
        <v>210</v>
      </c>
      <c r="H36" s="19" t="s">
        <v>273</v>
      </c>
      <c r="I36" s="19" t="s">
        <v>274</v>
      </c>
      <c r="J36" s="19" t="s">
        <v>275</v>
      </c>
      <c r="K36" s="20" t="s">
        <v>11</v>
      </c>
      <c r="L36" s="42">
        <f>4927.59*2</f>
        <v>9855.18</v>
      </c>
      <c r="M36" s="44">
        <f>1931.82*2</f>
        <v>3863.64</v>
      </c>
      <c r="N36">
        <v>0</v>
      </c>
      <c r="O36">
        <v>0</v>
      </c>
      <c r="P36">
        <v>29</v>
      </c>
      <c r="Q36" s="27">
        <v>0</v>
      </c>
      <c r="R36" s="27">
        <v>0</v>
      </c>
      <c r="S36" s="27">
        <v>20</v>
      </c>
      <c r="T36">
        <v>0</v>
      </c>
      <c r="U36">
        <v>0</v>
      </c>
      <c r="V36">
        <v>29</v>
      </c>
      <c r="W36">
        <v>29</v>
      </c>
      <c r="X36">
        <v>29</v>
      </c>
      <c r="Y36">
        <v>0</v>
      </c>
      <c r="Z36">
        <v>0</v>
      </c>
      <c r="AA36">
        <v>0</v>
      </c>
      <c r="AB36" s="34">
        <v>42859</v>
      </c>
      <c r="AC36" t="s">
        <v>670</v>
      </c>
      <c r="AD36">
        <v>2017</v>
      </c>
      <c r="AE36" s="34">
        <v>42859</v>
      </c>
      <c r="AF36" t="s">
        <v>663</v>
      </c>
    </row>
    <row r="37" spans="1:32" x14ac:dyDescent="0.2">
      <c r="A37" s="17">
        <v>2017</v>
      </c>
      <c r="B37" s="17" t="s">
        <v>158</v>
      </c>
      <c r="C37" s="17" t="s">
        <v>165</v>
      </c>
      <c r="D37" s="18">
        <v>500</v>
      </c>
      <c r="E37" s="19" t="s">
        <v>222</v>
      </c>
      <c r="F37" s="19" t="s">
        <v>276</v>
      </c>
      <c r="G37" s="18" t="s">
        <v>210</v>
      </c>
      <c r="H37" s="19" t="s">
        <v>277</v>
      </c>
      <c r="I37" s="19" t="s">
        <v>278</v>
      </c>
      <c r="J37" s="19" t="s">
        <v>279</v>
      </c>
      <c r="K37" s="20" t="s">
        <v>11</v>
      </c>
      <c r="L37" s="42">
        <f>5415*2</f>
        <v>10830</v>
      </c>
      <c r="M37" s="44">
        <f>3877.41*2</f>
        <v>7754.82</v>
      </c>
      <c r="N37">
        <v>0</v>
      </c>
      <c r="O37">
        <v>0</v>
      </c>
      <c r="P37">
        <v>30</v>
      </c>
      <c r="Q37" s="27">
        <v>0</v>
      </c>
      <c r="R37" s="27">
        <v>0</v>
      </c>
      <c r="S37" s="27">
        <v>21</v>
      </c>
      <c r="T37">
        <v>0</v>
      </c>
      <c r="U37">
        <v>0</v>
      </c>
      <c r="V37">
        <v>30</v>
      </c>
      <c r="W37">
        <v>30</v>
      </c>
      <c r="X37">
        <v>30</v>
      </c>
      <c r="Y37">
        <v>0</v>
      </c>
      <c r="Z37">
        <v>0</v>
      </c>
      <c r="AA37">
        <v>0</v>
      </c>
      <c r="AB37" s="34">
        <v>42859</v>
      </c>
      <c r="AC37" t="s">
        <v>670</v>
      </c>
      <c r="AD37">
        <v>2017</v>
      </c>
      <c r="AE37" s="34">
        <v>42859</v>
      </c>
      <c r="AF37" t="s">
        <v>663</v>
      </c>
    </row>
    <row r="38" spans="1:32" x14ac:dyDescent="0.2">
      <c r="A38" s="17">
        <v>2017</v>
      </c>
      <c r="B38" s="17" t="s">
        <v>158</v>
      </c>
      <c r="C38" s="17" t="s">
        <v>165</v>
      </c>
      <c r="D38" s="18">
        <v>700</v>
      </c>
      <c r="E38" s="19" t="s">
        <v>186</v>
      </c>
      <c r="F38" s="19" t="s">
        <v>176</v>
      </c>
      <c r="G38" s="18" t="s">
        <v>210</v>
      </c>
      <c r="H38" s="19" t="s">
        <v>280</v>
      </c>
      <c r="I38" s="19" t="s">
        <v>281</v>
      </c>
      <c r="J38" s="19" t="s">
        <v>282</v>
      </c>
      <c r="K38" s="20" t="s">
        <v>11</v>
      </c>
      <c r="L38" s="42">
        <f>5457.19*2</f>
        <v>10914.38</v>
      </c>
      <c r="M38" s="44">
        <f>3946.96*2</f>
        <v>7893.92</v>
      </c>
      <c r="N38">
        <v>0</v>
      </c>
      <c r="O38">
        <v>0</v>
      </c>
      <c r="P38">
        <v>31</v>
      </c>
      <c r="Q38" s="27">
        <v>0</v>
      </c>
      <c r="R38" s="27">
        <v>0</v>
      </c>
      <c r="S38" s="27">
        <v>22</v>
      </c>
      <c r="T38">
        <v>0</v>
      </c>
      <c r="U38">
        <v>0</v>
      </c>
      <c r="V38">
        <v>31</v>
      </c>
      <c r="W38">
        <v>31</v>
      </c>
      <c r="X38">
        <v>31</v>
      </c>
      <c r="Y38">
        <v>0</v>
      </c>
      <c r="Z38">
        <v>0</v>
      </c>
      <c r="AA38">
        <v>0</v>
      </c>
      <c r="AB38" s="34">
        <v>42859</v>
      </c>
      <c r="AC38" t="s">
        <v>670</v>
      </c>
      <c r="AD38">
        <v>2017</v>
      </c>
      <c r="AE38" s="34">
        <v>42859</v>
      </c>
      <c r="AF38" t="s">
        <v>663</v>
      </c>
    </row>
    <row r="39" spans="1:32" x14ac:dyDescent="0.2">
      <c r="A39" s="17">
        <v>2017</v>
      </c>
      <c r="B39" s="17" t="s">
        <v>158</v>
      </c>
      <c r="C39" s="17" t="s">
        <v>165</v>
      </c>
      <c r="D39" s="18">
        <v>1100</v>
      </c>
      <c r="E39" s="19" t="s">
        <v>283</v>
      </c>
      <c r="F39" s="19" t="s">
        <v>284</v>
      </c>
      <c r="G39" s="18" t="s">
        <v>210</v>
      </c>
      <c r="H39" s="19" t="s">
        <v>285</v>
      </c>
      <c r="I39" s="19" t="s">
        <v>231</v>
      </c>
      <c r="J39" s="19" t="s">
        <v>286</v>
      </c>
      <c r="K39" s="20" t="s">
        <v>11</v>
      </c>
      <c r="L39" s="42">
        <f>4174.59*2</f>
        <v>8349.18</v>
      </c>
      <c r="M39" s="44">
        <f>3578.89*2</f>
        <v>7157.78</v>
      </c>
      <c r="N39">
        <v>0</v>
      </c>
      <c r="O39">
        <v>0</v>
      </c>
      <c r="P39">
        <v>32</v>
      </c>
      <c r="Q39" s="27">
        <v>0</v>
      </c>
      <c r="R39" s="27">
        <v>0</v>
      </c>
      <c r="S39" s="27">
        <v>23</v>
      </c>
      <c r="T39">
        <v>0</v>
      </c>
      <c r="U39">
        <v>0</v>
      </c>
      <c r="V39">
        <v>32</v>
      </c>
      <c r="W39">
        <v>32</v>
      </c>
      <c r="X39">
        <v>32</v>
      </c>
      <c r="Y39">
        <v>0</v>
      </c>
      <c r="Z39">
        <v>0</v>
      </c>
      <c r="AA39">
        <v>0</v>
      </c>
      <c r="AB39" s="34">
        <v>42859</v>
      </c>
      <c r="AC39" t="s">
        <v>670</v>
      </c>
      <c r="AD39">
        <v>2017</v>
      </c>
      <c r="AE39" s="34">
        <v>42859</v>
      </c>
      <c r="AF39" t="s">
        <v>663</v>
      </c>
    </row>
    <row r="40" spans="1:32" x14ac:dyDescent="0.2">
      <c r="A40" s="17">
        <v>2017</v>
      </c>
      <c r="B40" s="17" t="s">
        <v>158</v>
      </c>
      <c r="C40" s="17" t="s">
        <v>165</v>
      </c>
      <c r="D40" s="18">
        <v>1300</v>
      </c>
      <c r="E40" s="19" t="s">
        <v>191</v>
      </c>
      <c r="F40" s="19" t="s">
        <v>191</v>
      </c>
      <c r="G40" s="18" t="s">
        <v>210</v>
      </c>
      <c r="H40" s="19" t="s">
        <v>287</v>
      </c>
      <c r="I40" s="19" t="s">
        <v>288</v>
      </c>
      <c r="J40" s="19" t="s">
        <v>235</v>
      </c>
      <c r="K40" s="20" t="s">
        <v>10</v>
      </c>
      <c r="L40" s="42">
        <f>3569.2*2</f>
        <v>7138.4</v>
      </c>
      <c r="M40" s="44">
        <f>3178.08*2</f>
        <v>6356.16</v>
      </c>
      <c r="N40">
        <v>0</v>
      </c>
      <c r="O40">
        <v>0</v>
      </c>
      <c r="P40">
        <v>33</v>
      </c>
      <c r="Q40" s="27">
        <v>0</v>
      </c>
      <c r="R40" s="27">
        <v>0</v>
      </c>
      <c r="S40" s="33">
        <v>0</v>
      </c>
      <c r="T40">
        <v>0</v>
      </c>
      <c r="U40">
        <v>0</v>
      </c>
      <c r="V40">
        <v>33</v>
      </c>
      <c r="W40">
        <v>33</v>
      </c>
      <c r="X40">
        <v>33</v>
      </c>
      <c r="Y40">
        <v>0</v>
      </c>
      <c r="Z40">
        <v>0</v>
      </c>
      <c r="AA40">
        <v>0</v>
      </c>
      <c r="AB40" s="34">
        <v>42859</v>
      </c>
      <c r="AC40" t="s">
        <v>670</v>
      </c>
      <c r="AD40">
        <v>2017</v>
      </c>
      <c r="AE40" s="34">
        <v>42859</v>
      </c>
      <c r="AF40" t="s">
        <v>663</v>
      </c>
    </row>
    <row r="41" spans="1:32" x14ac:dyDescent="0.2">
      <c r="A41" s="17">
        <v>2017</v>
      </c>
      <c r="B41" s="17" t="s">
        <v>158</v>
      </c>
      <c r="C41" s="17" t="s">
        <v>165</v>
      </c>
      <c r="D41" s="18">
        <v>1500</v>
      </c>
      <c r="E41" s="19" t="s">
        <v>258</v>
      </c>
      <c r="F41" s="19" t="s">
        <v>258</v>
      </c>
      <c r="G41" s="18" t="s">
        <v>210</v>
      </c>
      <c r="H41" s="19" t="s">
        <v>289</v>
      </c>
      <c r="I41" s="19" t="s">
        <v>290</v>
      </c>
      <c r="J41" s="19" t="s">
        <v>173</v>
      </c>
      <c r="K41" s="20" t="s">
        <v>11</v>
      </c>
      <c r="L41" s="42">
        <f>2915.11*2</f>
        <v>5830.22</v>
      </c>
      <c r="M41" s="44">
        <f>2240.39*2</f>
        <v>4480.78</v>
      </c>
      <c r="N41">
        <v>0</v>
      </c>
      <c r="O41">
        <v>0</v>
      </c>
      <c r="P41">
        <v>34</v>
      </c>
      <c r="Q41" s="27">
        <v>0</v>
      </c>
      <c r="R41" s="27">
        <v>0</v>
      </c>
      <c r="S41" s="27">
        <v>24</v>
      </c>
      <c r="T41">
        <v>0</v>
      </c>
      <c r="U41">
        <v>0</v>
      </c>
      <c r="V41">
        <v>34</v>
      </c>
      <c r="W41">
        <v>34</v>
      </c>
      <c r="X41">
        <v>34</v>
      </c>
      <c r="Y41">
        <v>0</v>
      </c>
      <c r="Z41">
        <v>0</v>
      </c>
      <c r="AA41">
        <v>0</v>
      </c>
      <c r="AB41" s="34">
        <v>42859</v>
      </c>
      <c r="AC41" t="s">
        <v>670</v>
      </c>
      <c r="AD41">
        <v>2017</v>
      </c>
      <c r="AE41" s="34">
        <v>42859</v>
      </c>
      <c r="AF41" t="s">
        <v>663</v>
      </c>
    </row>
    <row r="42" spans="1:32" x14ac:dyDescent="0.2">
      <c r="A42" s="17">
        <v>2017</v>
      </c>
      <c r="B42" s="17" t="s">
        <v>158</v>
      </c>
      <c r="C42" s="17" t="s">
        <v>165</v>
      </c>
      <c r="D42" s="18">
        <v>300</v>
      </c>
      <c r="E42" s="19" t="s">
        <v>291</v>
      </c>
      <c r="F42" s="19" t="s">
        <v>292</v>
      </c>
      <c r="G42" s="18" t="s">
        <v>293</v>
      </c>
      <c r="H42" s="19" t="s">
        <v>294</v>
      </c>
      <c r="I42" s="19" t="s">
        <v>295</v>
      </c>
      <c r="J42" s="19" t="s">
        <v>296</v>
      </c>
      <c r="K42" s="20" t="s">
        <v>11</v>
      </c>
      <c r="L42" s="42">
        <f>5041.66*2</f>
        <v>10083.32</v>
      </c>
      <c r="M42" s="44">
        <f>3899.1*2</f>
        <v>7798.2</v>
      </c>
      <c r="N42">
        <v>0</v>
      </c>
      <c r="O42">
        <v>0</v>
      </c>
      <c r="P42">
        <v>35</v>
      </c>
      <c r="Q42" s="27">
        <v>0</v>
      </c>
      <c r="R42" s="27">
        <v>0</v>
      </c>
      <c r="S42" s="27">
        <v>25</v>
      </c>
      <c r="T42">
        <v>0</v>
      </c>
      <c r="U42">
        <v>0</v>
      </c>
      <c r="V42">
        <v>35</v>
      </c>
      <c r="W42">
        <v>35</v>
      </c>
      <c r="X42">
        <v>35</v>
      </c>
      <c r="Y42">
        <v>0</v>
      </c>
      <c r="Z42">
        <v>0</v>
      </c>
      <c r="AA42">
        <v>0</v>
      </c>
      <c r="AB42" s="34">
        <v>42859</v>
      </c>
      <c r="AC42" t="s">
        <v>670</v>
      </c>
      <c r="AD42">
        <v>2017</v>
      </c>
      <c r="AE42" s="34">
        <v>42859</v>
      </c>
      <c r="AF42" t="s">
        <v>663</v>
      </c>
    </row>
    <row r="43" spans="1:32" x14ac:dyDescent="0.2">
      <c r="A43" s="17">
        <v>2017</v>
      </c>
      <c r="B43" s="17" t="s">
        <v>158</v>
      </c>
      <c r="C43" s="17" t="s">
        <v>165</v>
      </c>
      <c r="D43" s="18">
        <v>5030</v>
      </c>
      <c r="E43" s="19" t="s">
        <v>170</v>
      </c>
      <c r="F43" s="19" t="s">
        <v>170</v>
      </c>
      <c r="G43" s="18" t="s">
        <v>293</v>
      </c>
      <c r="H43" s="19" t="s">
        <v>297</v>
      </c>
      <c r="I43" s="19" t="s">
        <v>298</v>
      </c>
      <c r="J43" s="19" t="s">
        <v>185</v>
      </c>
      <c r="K43" s="20" t="s">
        <v>10</v>
      </c>
      <c r="L43" s="42">
        <f>4369.9*2</f>
        <v>8739.7999999999993</v>
      </c>
      <c r="M43" s="44">
        <f>2763.66*2</f>
        <v>5527.32</v>
      </c>
      <c r="N43">
        <v>0</v>
      </c>
      <c r="O43">
        <v>0</v>
      </c>
      <c r="P43">
        <v>36</v>
      </c>
      <c r="Q43" s="27">
        <v>0</v>
      </c>
      <c r="R43" s="27">
        <v>0</v>
      </c>
      <c r="S43" s="27">
        <v>26</v>
      </c>
      <c r="T43">
        <v>0</v>
      </c>
      <c r="U43">
        <v>0</v>
      </c>
      <c r="V43">
        <v>36</v>
      </c>
      <c r="W43">
        <v>36</v>
      </c>
      <c r="X43">
        <v>36</v>
      </c>
      <c r="Y43">
        <v>0</v>
      </c>
      <c r="Z43">
        <v>0</v>
      </c>
      <c r="AA43">
        <v>0</v>
      </c>
      <c r="AB43" s="34">
        <v>42859</v>
      </c>
      <c r="AC43" t="s">
        <v>670</v>
      </c>
      <c r="AD43">
        <v>2017</v>
      </c>
      <c r="AE43" s="34">
        <v>42859</v>
      </c>
      <c r="AF43" t="s">
        <v>663</v>
      </c>
    </row>
    <row r="44" spans="1:32" ht="51" x14ac:dyDescent="0.2">
      <c r="A44" s="17">
        <v>2017</v>
      </c>
      <c r="B44" s="17" t="s">
        <v>158</v>
      </c>
      <c r="C44" s="17" t="s">
        <v>165</v>
      </c>
      <c r="D44" s="18">
        <v>500</v>
      </c>
      <c r="E44" s="21" t="s">
        <v>222</v>
      </c>
      <c r="F44" s="21" t="s">
        <v>299</v>
      </c>
      <c r="G44" s="18" t="s">
        <v>293</v>
      </c>
      <c r="H44" s="19" t="s">
        <v>300</v>
      </c>
      <c r="I44" s="19" t="s">
        <v>301</v>
      </c>
      <c r="J44" s="19" t="s">
        <v>302</v>
      </c>
      <c r="K44" s="20" t="s">
        <v>11</v>
      </c>
      <c r="L44" s="42">
        <f>5305*2</f>
        <v>10610</v>
      </c>
      <c r="M44" s="44">
        <f>4373.91*2</f>
        <v>8747.82</v>
      </c>
      <c r="N44">
        <v>0</v>
      </c>
      <c r="O44">
        <v>0</v>
      </c>
      <c r="P44">
        <v>37</v>
      </c>
      <c r="Q44" s="27">
        <v>0</v>
      </c>
      <c r="R44" s="27">
        <v>0</v>
      </c>
      <c r="S44" s="27">
        <v>27</v>
      </c>
      <c r="T44">
        <v>0</v>
      </c>
      <c r="U44">
        <v>0</v>
      </c>
      <c r="V44">
        <v>37</v>
      </c>
      <c r="W44">
        <v>37</v>
      </c>
      <c r="X44">
        <v>37</v>
      </c>
      <c r="Y44">
        <v>0</v>
      </c>
      <c r="Z44">
        <v>0</v>
      </c>
      <c r="AA44">
        <v>0</v>
      </c>
      <c r="AB44" s="34">
        <v>42859</v>
      </c>
      <c r="AC44" t="s">
        <v>670</v>
      </c>
      <c r="AD44">
        <v>2017</v>
      </c>
      <c r="AE44" s="34">
        <v>42859</v>
      </c>
      <c r="AF44" t="s">
        <v>663</v>
      </c>
    </row>
    <row r="45" spans="1:32" ht="51" x14ac:dyDescent="0.2">
      <c r="A45" s="17">
        <v>2017</v>
      </c>
      <c r="B45" s="17" t="s">
        <v>158</v>
      </c>
      <c r="C45" s="17" t="s">
        <v>165</v>
      </c>
      <c r="D45" s="18">
        <v>500</v>
      </c>
      <c r="E45" s="21" t="s">
        <v>222</v>
      </c>
      <c r="F45" s="21" t="s">
        <v>303</v>
      </c>
      <c r="G45" s="18" t="s">
        <v>293</v>
      </c>
      <c r="H45" s="19" t="s">
        <v>304</v>
      </c>
      <c r="I45" s="19" t="s">
        <v>305</v>
      </c>
      <c r="J45" s="19" t="s">
        <v>235</v>
      </c>
      <c r="K45" s="20" t="s">
        <v>11</v>
      </c>
      <c r="L45" s="42">
        <f>5415*2</f>
        <v>10830</v>
      </c>
      <c r="M45" s="44">
        <f>3336.04*2</f>
        <v>6672.08</v>
      </c>
      <c r="N45">
        <v>0</v>
      </c>
      <c r="O45">
        <v>0</v>
      </c>
      <c r="P45">
        <v>38</v>
      </c>
      <c r="Q45" s="27">
        <v>0</v>
      </c>
      <c r="R45" s="27">
        <v>0</v>
      </c>
      <c r="S45" s="27">
        <v>28</v>
      </c>
      <c r="T45">
        <v>0</v>
      </c>
      <c r="U45">
        <v>0</v>
      </c>
      <c r="V45">
        <v>38</v>
      </c>
      <c r="W45">
        <v>38</v>
      </c>
      <c r="X45">
        <v>38</v>
      </c>
      <c r="Y45">
        <v>0</v>
      </c>
      <c r="Z45">
        <v>0</v>
      </c>
      <c r="AA45">
        <v>0</v>
      </c>
      <c r="AB45" s="34">
        <v>42859</v>
      </c>
      <c r="AC45" t="s">
        <v>670</v>
      </c>
      <c r="AD45">
        <v>2017</v>
      </c>
      <c r="AE45" s="34">
        <v>42859</v>
      </c>
      <c r="AF45" t="s">
        <v>663</v>
      </c>
    </row>
    <row r="46" spans="1:32" x14ac:dyDescent="0.2">
      <c r="A46" s="17">
        <v>2017</v>
      </c>
      <c r="B46" s="17" t="s">
        <v>158</v>
      </c>
      <c r="C46" s="17" t="s">
        <v>165</v>
      </c>
      <c r="D46" s="18">
        <v>100</v>
      </c>
      <c r="E46" s="19" t="s">
        <v>306</v>
      </c>
      <c r="F46" s="19" t="s">
        <v>307</v>
      </c>
      <c r="G46" s="18" t="s">
        <v>308</v>
      </c>
      <c r="H46" s="19" t="s">
        <v>309</v>
      </c>
      <c r="I46" s="19" t="s">
        <v>310</v>
      </c>
      <c r="J46" s="19" t="s">
        <v>311</v>
      </c>
      <c r="K46" s="20" t="s">
        <v>11</v>
      </c>
      <c r="L46" s="42">
        <f>6843.2*2</f>
        <v>13686.4</v>
      </c>
      <c r="M46" s="44">
        <f>5656.29*2</f>
        <v>11312.58</v>
      </c>
      <c r="N46">
        <v>0</v>
      </c>
      <c r="O46">
        <v>0</v>
      </c>
      <c r="P46">
        <v>39</v>
      </c>
      <c r="Q46" s="27">
        <v>0</v>
      </c>
      <c r="R46" s="27">
        <v>0</v>
      </c>
      <c r="S46" s="33">
        <v>0</v>
      </c>
      <c r="T46">
        <v>0</v>
      </c>
      <c r="U46">
        <v>0</v>
      </c>
      <c r="V46">
        <v>39</v>
      </c>
      <c r="W46">
        <v>39</v>
      </c>
      <c r="X46">
        <v>39</v>
      </c>
      <c r="Y46">
        <v>0</v>
      </c>
      <c r="Z46">
        <v>0</v>
      </c>
      <c r="AA46">
        <v>0</v>
      </c>
      <c r="AB46" s="34">
        <v>42859</v>
      </c>
      <c r="AC46" t="s">
        <v>670</v>
      </c>
      <c r="AD46">
        <v>2017</v>
      </c>
      <c r="AE46" s="34">
        <v>42859</v>
      </c>
      <c r="AF46" t="s">
        <v>663</v>
      </c>
    </row>
    <row r="47" spans="1:32" x14ac:dyDescent="0.2">
      <c r="A47" s="17">
        <v>2017</v>
      </c>
      <c r="B47" s="17" t="s">
        <v>158</v>
      </c>
      <c r="C47" s="17" t="s">
        <v>165</v>
      </c>
      <c r="D47" s="18">
        <v>300</v>
      </c>
      <c r="E47" s="19" t="s">
        <v>312</v>
      </c>
      <c r="F47" s="19" t="s">
        <v>312</v>
      </c>
      <c r="G47" s="18" t="s">
        <v>308</v>
      </c>
      <c r="H47" s="19" t="s">
        <v>313</v>
      </c>
      <c r="I47" s="19" t="s">
        <v>314</v>
      </c>
      <c r="J47" s="19" t="s">
        <v>315</v>
      </c>
      <c r="K47" s="20" t="s">
        <v>11</v>
      </c>
      <c r="L47" s="42">
        <f>5931.66*2</f>
        <v>11863.32</v>
      </c>
      <c r="M47" s="44">
        <f>4992.39*2</f>
        <v>9984.7800000000007</v>
      </c>
      <c r="N47">
        <v>0</v>
      </c>
      <c r="O47">
        <v>0</v>
      </c>
      <c r="P47">
        <v>40</v>
      </c>
      <c r="Q47" s="27">
        <v>0</v>
      </c>
      <c r="R47" s="27">
        <v>0</v>
      </c>
      <c r="S47" s="33">
        <v>0</v>
      </c>
      <c r="T47">
        <v>0</v>
      </c>
      <c r="U47">
        <v>0</v>
      </c>
      <c r="V47">
        <v>40</v>
      </c>
      <c r="W47">
        <v>40</v>
      </c>
      <c r="X47">
        <v>40</v>
      </c>
      <c r="Y47">
        <v>0</v>
      </c>
      <c r="Z47">
        <v>0</v>
      </c>
      <c r="AA47">
        <v>0</v>
      </c>
      <c r="AB47" s="34">
        <v>42859</v>
      </c>
      <c r="AC47" t="s">
        <v>670</v>
      </c>
      <c r="AD47">
        <v>2017</v>
      </c>
      <c r="AE47" s="34">
        <v>42859</v>
      </c>
      <c r="AF47" t="s">
        <v>663</v>
      </c>
    </row>
    <row r="48" spans="1:32" x14ac:dyDescent="0.2">
      <c r="A48" s="17">
        <v>2017</v>
      </c>
      <c r="B48" s="17" t="s">
        <v>158</v>
      </c>
      <c r="C48" s="17" t="s">
        <v>165</v>
      </c>
      <c r="D48" s="18">
        <v>500</v>
      </c>
      <c r="E48" s="19" t="s">
        <v>186</v>
      </c>
      <c r="F48" s="19" t="s">
        <v>187</v>
      </c>
      <c r="G48" s="18" t="s">
        <v>308</v>
      </c>
      <c r="H48" s="19" t="s">
        <v>316</v>
      </c>
      <c r="I48" s="19" t="s">
        <v>317</v>
      </c>
      <c r="J48" s="19" t="s">
        <v>318</v>
      </c>
      <c r="K48" s="20" t="s">
        <v>11</v>
      </c>
      <c r="L48" s="42">
        <f>5305*2</f>
        <v>10610</v>
      </c>
      <c r="M48" s="44">
        <f>4373.91*2</f>
        <v>8747.82</v>
      </c>
      <c r="N48">
        <v>0</v>
      </c>
      <c r="O48">
        <v>0</v>
      </c>
      <c r="P48">
        <v>41</v>
      </c>
      <c r="Q48" s="27">
        <v>0</v>
      </c>
      <c r="R48" s="27">
        <v>0</v>
      </c>
      <c r="S48" s="33">
        <v>0</v>
      </c>
      <c r="T48">
        <v>0</v>
      </c>
      <c r="U48">
        <v>0</v>
      </c>
      <c r="V48">
        <v>41</v>
      </c>
      <c r="W48">
        <v>41</v>
      </c>
      <c r="X48">
        <v>41</v>
      </c>
      <c r="Y48">
        <v>0</v>
      </c>
      <c r="Z48">
        <v>0</v>
      </c>
      <c r="AA48">
        <v>0</v>
      </c>
      <c r="AB48" s="34">
        <v>42859</v>
      </c>
      <c r="AC48" t="s">
        <v>670</v>
      </c>
      <c r="AD48">
        <v>2017</v>
      </c>
      <c r="AE48" s="34">
        <v>42859</v>
      </c>
      <c r="AF48" t="s">
        <v>663</v>
      </c>
    </row>
    <row r="49" spans="1:32" x14ac:dyDescent="0.2">
      <c r="A49" s="17">
        <v>2017</v>
      </c>
      <c r="B49" s="17" t="s">
        <v>158</v>
      </c>
      <c r="C49" s="17" t="s">
        <v>165</v>
      </c>
      <c r="D49" s="18">
        <v>600</v>
      </c>
      <c r="E49" s="19" t="s">
        <v>186</v>
      </c>
      <c r="F49" s="19" t="s">
        <v>176</v>
      </c>
      <c r="G49" s="18" t="s">
        <v>308</v>
      </c>
      <c r="H49" s="19" t="s">
        <v>319</v>
      </c>
      <c r="I49" s="19" t="s">
        <v>320</v>
      </c>
      <c r="J49" s="19" t="s">
        <v>201</v>
      </c>
      <c r="K49" s="20" t="s">
        <v>11</v>
      </c>
      <c r="L49" s="42">
        <f>6704.02*2</f>
        <v>13408.04</v>
      </c>
      <c r="M49" s="44">
        <f>4086.7*2</f>
        <v>8173.4</v>
      </c>
      <c r="N49">
        <v>0</v>
      </c>
      <c r="O49">
        <v>0</v>
      </c>
      <c r="P49">
        <v>42</v>
      </c>
      <c r="Q49" s="27">
        <v>0</v>
      </c>
      <c r="R49" s="27">
        <v>0</v>
      </c>
      <c r="S49" s="27">
        <v>29</v>
      </c>
      <c r="T49">
        <v>0</v>
      </c>
      <c r="U49">
        <v>0</v>
      </c>
      <c r="V49">
        <v>42</v>
      </c>
      <c r="W49">
        <v>42</v>
      </c>
      <c r="X49">
        <v>42</v>
      </c>
      <c r="Y49">
        <v>0</v>
      </c>
      <c r="Z49">
        <v>0</v>
      </c>
      <c r="AA49">
        <v>0</v>
      </c>
      <c r="AB49" s="34">
        <v>42859</v>
      </c>
      <c r="AC49" t="s">
        <v>670</v>
      </c>
      <c r="AD49">
        <v>2017</v>
      </c>
      <c r="AE49" s="34">
        <v>42859</v>
      </c>
      <c r="AF49" t="s">
        <v>663</v>
      </c>
    </row>
    <row r="50" spans="1:32" x14ac:dyDescent="0.2">
      <c r="A50" s="17">
        <v>2017</v>
      </c>
      <c r="B50" s="17" t="s">
        <v>158</v>
      </c>
      <c r="C50" s="17" t="s">
        <v>165</v>
      </c>
      <c r="D50" s="18">
        <v>600</v>
      </c>
      <c r="E50" s="19" t="s">
        <v>321</v>
      </c>
      <c r="F50" s="19" t="s">
        <v>171</v>
      </c>
      <c r="G50" s="18" t="s">
        <v>308</v>
      </c>
      <c r="H50" s="19" t="s">
        <v>322</v>
      </c>
      <c r="I50" s="19" t="s">
        <v>323</v>
      </c>
      <c r="J50" s="19" t="s">
        <v>201</v>
      </c>
      <c r="K50" s="20" t="s">
        <v>10</v>
      </c>
      <c r="L50" s="42">
        <f>6189.02*2</f>
        <v>12378.04</v>
      </c>
      <c r="M50" s="44">
        <f>5040.64*2</f>
        <v>10081.280000000001</v>
      </c>
      <c r="N50">
        <v>0</v>
      </c>
      <c r="O50">
        <v>0</v>
      </c>
      <c r="P50">
        <v>43</v>
      </c>
      <c r="Q50" s="27">
        <v>0</v>
      </c>
      <c r="R50" s="27">
        <v>0</v>
      </c>
      <c r="S50" s="27">
        <v>30</v>
      </c>
      <c r="T50">
        <v>0</v>
      </c>
      <c r="U50">
        <v>0</v>
      </c>
      <c r="V50">
        <v>43</v>
      </c>
      <c r="W50">
        <v>43</v>
      </c>
      <c r="X50">
        <v>43</v>
      </c>
      <c r="Y50">
        <v>0</v>
      </c>
      <c r="Z50">
        <v>0</v>
      </c>
      <c r="AA50">
        <v>0</v>
      </c>
      <c r="AB50" s="34">
        <v>42859</v>
      </c>
      <c r="AC50" t="s">
        <v>670</v>
      </c>
      <c r="AD50">
        <v>2017</v>
      </c>
      <c r="AE50" s="34">
        <v>42859</v>
      </c>
      <c r="AF50" t="s">
        <v>663</v>
      </c>
    </row>
    <row r="51" spans="1:32" x14ac:dyDescent="0.2">
      <c r="A51" s="17">
        <v>2017</v>
      </c>
      <c r="B51" s="17" t="s">
        <v>158</v>
      </c>
      <c r="C51" s="17" t="s">
        <v>165</v>
      </c>
      <c r="D51" s="18">
        <v>100</v>
      </c>
      <c r="E51" s="19" t="s">
        <v>306</v>
      </c>
      <c r="F51" s="19" t="s">
        <v>324</v>
      </c>
      <c r="G51" s="18" t="s">
        <v>325</v>
      </c>
      <c r="H51" s="19" t="s">
        <v>326</v>
      </c>
      <c r="I51" s="19" t="s">
        <v>327</v>
      </c>
      <c r="J51" s="19" t="s">
        <v>328</v>
      </c>
      <c r="K51" s="20" t="s">
        <v>11</v>
      </c>
      <c r="L51" s="42">
        <f>6843.2*2</f>
        <v>13686.4</v>
      </c>
      <c r="M51" s="44">
        <f>5566.23*2</f>
        <v>11132.46</v>
      </c>
      <c r="N51">
        <v>0</v>
      </c>
      <c r="O51">
        <v>0</v>
      </c>
      <c r="P51">
        <v>44</v>
      </c>
      <c r="Q51" s="27">
        <v>0</v>
      </c>
      <c r="R51" s="27">
        <v>0</v>
      </c>
      <c r="S51" s="33">
        <v>0</v>
      </c>
      <c r="T51">
        <v>0</v>
      </c>
      <c r="U51">
        <v>0</v>
      </c>
      <c r="V51">
        <v>44</v>
      </c>
      <c r="W51">
        <v>44</v>
      </c>
      <c r="X51">
        <v>44</v>
      </c>
      <c r="Y51">
        <v>0</v>
      </c>
      <c r="Z51">
        <v>0</v>
      </c>
      <c r="AA51">
        <v>0</v>
      </c>
      <c r="AB51" s="34">
        <v>42859</v>
      </c>
      <c r="AC51" t="s">
        <v>670</v>
      </c>
      <c r="AD51">
        <v>2017</v>
      </c>
      <c r="AE51" s="34">
        <v>42859</v>
      </c>
      <c r="AF51" t="s">
        <v>663</v>
      </c>
    </row>
    <row r="52" spans="1:32" x14ac:dyDescent="0.2">
      <c r="A52" s="17">
        <v>2017</v>
      </c>
      <c r="B52" s="17" t="s">
        <v>158</v>
      </c>
      <c r="C52" s="17" t="s">
        <v>165</v>
      </c>
      <c r="D52" s="18">
        <v>300</v>
      </c>
      <c r="E52" s="19" t="s">
        <v>312</v>
      </c>
      <c r="F52" s="19" t="s">
        <v>312</v>
      </c>
      <c r="G52" s="18" t="s">
        <v>325</v>
      </c>
      <c r="H52" s="19" t="s">
        <v>329</v>
      </c>
      <c r="I52" s="19" t="s">
        <v>330</v>
      </c>
      <c r="J52" s="19" t="s">
        <v>241</v>
      </c>
      <c r="K52" s="20" t="s">
        <v>11</v>
      </c>
      <c r="L52" s="42">
        <f>6556.66*2</f>
        <v>13113.32</v>
      </c>
      <c r="M52" s="44">
        <f>5444.25*2</f>
        <v>10888.5</v>
      </c>
      <c r="N52">
        <v>0</v>
      </c>
      <c r="O52">
        <v>0</v>
      </c>
      <c r="P52">
        <v>45</v>
      </c>
      <c r="Q52" s="27">
        <v>0</v>
      </c>
      <c r="R52" s="27">
        <v>0</v>
      </c>
      <c r="S52" s="33">
        <v>0</v>
      </c>
      <c r="T52">
        <v>0</v>
      </c>
      <c r="U52">
        <v>0</v>
      </c>
      <c r="V52">
        <v>45</v>
      </c>
      <c r="W52">
        <v>45</v>
      </c>
      <c r="X52">
        <v>45</v>
      </c>
      <c r="Y52">
        <v>0</v>
      </c>
      <c r="Z52">
        <v>0</v>
      </c>
      <c r="AA52">
        <v>0</v>
      </c>
      <c r="AB52" s="34">
        <v>42859</v>
      </c>
      <c r="AC52" t="s">
        <v>670</v>
      </c>
      <c r="AD52">
        <v>2017</v>
      </c>
      <c r="AE52" s="34">
        <v>42859</v>
      </c>
      <c r="AF52" t="s">
        <v>663</v>
      </c>
    </row>
    <row r="53" spans="1:32" x14ac:dyDescent="0.2">
      <c r="A53" s="17">
        <v>2017</v>
      </c>
      <c r="B53" s="17" t="s">
        <v>158</v>
      </c>
      <c r="C53" s="17" t="s">
        <v>165</v>
      </c>
      <c r="D53" s="18">
        <v>600</v>
      </c>
      <c r="E53" s="19" t="s">
        <v>191</v>
      </c>
      <c r="F53" s="19" t="s">
        <v>171</v>
      </c>
      <c r="G53" s="18" t="s">
        <v>325</v>
      </c>
      <c r="H53" s="19" t="s">
        <v>331</v>
      </c>
      <c r="I53" s="19" t="s">
        <v>332</v>
      </c>
      <c r="J53" s="19" t="s">
        <v>333</v>
      </c>
      <c r="K53" s="20" t="s">
        <v>10</v>
      </c>
      <c r="L53" s="42">
        <f>5911.76*2</f>
        <v>11823.52</v>
      </c>
      <c r="M53" s="44">
        <f>3288.96*2</f>
        <v>6577.92</v>
      </c>
      <c r="N53">
        <v>0</v>
      </c>
      <c r="O53">
        <v>0</v>
      </c>
      <c r="P53">
        <v>46</v>
      </c>
      <c r="Q53" s="27">
        <v>0</v>
      </c>
      <c r="R53" s="27">
        <v>0</v>
      </c>
      <c r="S53" s="27">
        <v>31</v>
      </c>
      <c r="T53">
        <v>0</v>
      </c>
      <c r="U53">
        <v>0</v>
      </c>
      <c r="V53">
        <v>46</v>
      </c>
      <c r="W53">
        <v>46</v>
      </c>
      <c r="X53">
        <v>46</v>
      </c>
      <c r="Y53">
        <v>0</v>
      </c>
      <c r="Z53">
        <v>0</v>
      </c>
      <c r="AA53">
        <v>0</v>
      </c>
      <c r="AB53" s="34">
        <v>42859</v>
      </c>
      <c r="AC53" t="s">
        <v>670</v>
      </c>
      <c r="AD53">
        <v>2017</v>
      </c>
      <c r="AE53" s="34">
        <v>42859</v>
      </c>
      <c r="AF53" t="s">
        <v>663</v>
      </c>
    </row>
    <row r="54" spans="1:32" x14ac:dyDescent="0.2">
      <c r="A54" s="17">
        <v>2017</v>
      </c>
      <c r="B54" s="17" t="s">
        <v>158</v>
      </c>
      <c r="C54" s="17" t="s">
        <v>165</v>
      </c>
      <c r="D54" s="18">
        <v>600</v>
      </c>
      <c r="E54" s="19" t="s">
        <v>334</v>
      </c>
      <c r="F54" s="19" t="s">
        <v>335</v>
      </c>
      <c r="G54" s="18" t="s">
        <v>325</v>
      </c>
      <c r="H54" s="19" t="s">
        <v>336</v>
      </c>
      <c r="I54" s="19" t="s">
        <v>337</v>
      </c>
      <c r="J54" s="19" t="s">
        <v>338</v>
      </c>
      <c r="K54" s="20" t="s">
        <v>10</v>
      </c>
      <c r="L54" s="42">
        <f>6409.02*2</f>
        <v>12818.04</v>
      </c>
      <c r="M54" s="44">
        <f>2460.85*2</f>
        <v>4921.7</v>
      </c>
      <c r="N54">
        <v>0</v>
      </c>
      <c r="O54">
        <v>0</v>
      </c>
      <c r="P54">
        <v>47</v>
      </c>
      <c r="Q54" s="27">
        <v>0</v>
      </c>
      <c r="R54" s="27">
        <v>0</v>
      </c>
      <c r="S54" s="27">
        <v>32</v>
      </c>
      <c r="T54">
        <v>0</v>
      </c>
      <c r="U54">
        <v>0</v>
      </c>
      <c r="V54">
        <v>47</v>
      </c>
      <c r="W54">
        <v>47</v>
      </c>
      <c r="X54">
        <v>47</v>
      </c>
      <c r="Y54">
        <v>0</v>
      </c>
      <c r="Z54">
        <v>0</v>
      </c>
      <c r="AA54">
        <v>0</v>
      </c>
      <c r="AB54" s="34">
        <v>42859</v>
      </c>
      <c r="AC54" t="s">
        <v>670</v>
      </c>
      <c r="AD54">
        <v>2017</v>
      </c>
      <c r="AE54" s="34">
        <v>42859</v>
      </c>
      <c r="AF54" t="s">
        <v>663</v>
      </c>
    </row>
    <row r="55" spans="1:32" x14ac:dyDescent="0.2">
      <c r="A55" s="17">
        <v>2017</v>
      </c>
      <c r="B55" s="17" t="s">
        <v>158</v>
      </c>
      <c r="C55" s="17" t="s">
        <v>165</v>
      </c>
      <c r="D55" s="18">
        <v>800</v>
      </c>
      <c r="E55" s="19" t="s">
        <v>170</v>
      </c>
      <c r="F55" s="19" t="s">
        <v>339</v>
      </c>
      <c r="G55" s="18" t="s">
        <v>325</v>
      </c>
      <c r="H55" s="19" t="s">
        <v>340</v>
      </c>
      <c r="I55" s="19" t="s">
        <v>341</v>
      </c>
      <c r="J55" s="19" t="s">
        <v>173</v>
      </c>
      <c r="K55" s="20" t="s">
        <v>10</v>
      </c>
      <c r="L55" s="42">
        <f>4729.53*2</f>
        <v>9459.06</v>
      </c>
      <c r="M55" s="44">
        <f>1923.75*2</f>
        <v>3847.5</v>
      </c>
      <c r="N55">
        <v>0</v>
      </c>
      <c r="O55">
        <v>0</v>
      </c>
      <c r="P55">
        <v>48</v>
      </c>
      <c r="Q55" s="27">
        <v>0</v>
      </c>
      <c r="R55" s="27">
        <v>0</v>
      </c>
      <c r="S55" s="33">
        <v>0</v>
      </c>
      <c r="T55">
        <v>0</v>
      </c>
      <c r="U55">
        <v>0</v>
      </c>
      <c r="V55">
        <v>48</v>
      </c>
      <c r="W55">
        <v>48</v>
      </c>
      <c r="X55">
        <v>48</v>
      </c>
      <c r="Y55">
        <v>0</v>
      </c>
      <c r="Z55">
        <v>0</v>
      </c>
      <c r="AA55">
        <v>0</v>
      </c>
      <c r="AB55" s="34">
        <v>42859</v>
      </c>
      <c r="AC55" t="s">
        <v>670</v>
      </c>
      <c r="AD55">
        <v>2017</v>
      </c>
      <c r="AE55" s="34">
        <v>42859</v>
      </c>
      <c r="AF55" t="s">
        <v>663</v>
      </c>
    </row>
    <row r="56" spans="1:32" x14ac:dyDescent="0.2">
      <c r="A56" s="17">
        <v>2017</v>
      </c>
      <c r="B56" s="17" t="s">
        <v>158</v>
      </c>
      <c r="C56" s="17" t="s">
        <v>165</v>
      </c>
      <c r="D56" s="18">
        <v>100</v>
      </c>
      <c r="E56" s="19" t="s">
        <v>342</v>
      </c>
      <c r="F56" s="19" t="s">
        <v>343</v>
      </c>
      <c r="G56" s="18" t="s">
        <v>343</v>
      </c>
      <c r="H56" s="19" t="s">
        <v>344</v>
      </c>
      <c r="I56" s="19" t="s">
        <v>345</v>
      </c>
      <c r="J56" s="19" t="s">
        <v>346</v>
      </c>
      <c r="K56" s="20" t="s">
        <v>10</v>
      </c>
      <c r="L56" s="42">
        <f>6843.2*2</f>
        <v>13686.4</v>
      </c>
      <c r="M56" s="44">
        <f>5656.29*2</f>
        <v>11312.58</v>
      </c>
      <c r="N56">
        <v>0</v>
      </c>
      <c r="O56">
        <v>0</v>
      </c>
      <c r="P56">
        <v>49</v>
      </c>
      <c r="Q56" s="27">
        <v>0</v>
      </c>
      <c r="R56" s="27">
        <v>0</v>
      </c>
      <c r="S56" s="33">
        <v>0</v>
      </c>
      <c r="T56">
        <v>0</v>
      </c>
      <c r="U56">
        <v>0</v>
      </c>
      <c r="V56">
        <v>49</v>
      </c>
      <c r="W56">
        <v>49</v>
      </c>
      <c r="X56">
        <v>49</v>
      </c>
      <c r="Y56">
        <v>0</v>
      </c>
      <c r="Z56">
        <v>0</v>
      </c>
      <c r="AA56">
        <v>0</v>
      </c>
      <c r="AB56" s="34">
        <v>42859</v>
      </c>
      <c r="AC56" t="s">
        <v>670</v>
      </c>
      <c r="AD56">
        <v>2017</v>
      </c>
      <c r="AE56" s="34">
        <v>42859</v>
      </c>
      <c r="AF56" t="s">
        <v>663</v>
      </c>
    </row>
    <row r="57" spans="1:32" x14ac:dyDescent="0.2">
      <c r="A57" s="17">
        <v>2017</v>
      </c>
      <c r="B57" s="17" t="s">
        <v>158</v>
      </c>
      <c r="C57" s="17" t="s">
        <v>165</v>
      </c>
      <c r="D57" s="18">
        <v>300</v>
      </c>
      <c r="E57" s="19" t="s">
        <v>196</v>
      </c>
      <c r="F57" s="19" t="s">
        <v>347</v>
      </c>
      <c r="G57" s="18" t="s">
        <v>343</v>
      </c>
      <c r="H57" s="19" t="s">
        <v>348</v>
      </c>
      <c r="I57" s="19" t="s">
        <v>349</v>
      </c>
      <c r="J57" s="19" t="s">
        <v>206</v>
      </c>
      <c r="K57" s="20" t="s">
        <v>11</v>
      </c>
      <c r="L57" s="42">
        <f>5931.66*2</f>
        <v>11863.32</v>
      </c>
      <c r="M57" s="44">
        <f>4992.39*2</f>
        <v>9984.7800000000007</v>
      </c>
      <c r="N57">
        <v>0</v>
      </c>
      <c r="O57">
        <v>0</v>
      </c>
      <c r="P57">
        <v>50</v>
      </c>
      <c r="Q57" s="27">
        <v>0</v>
      </c>
      <c r="R57" s="27">
        <v>0</v>
      </c>
      <c r="S57" s="33">
        <v>0</v>
      </c>
      <c r="T57">
        <v>0</v>
      </c>
      <c r="U57">
        <v>0</v>
      </c>
      <c r="V57">
        <v>50</v>
      </c>
      <c r="W57">
        <v>50</v>
      </c>
      <c r="X57">
        <v>50</v>
      </c>
      <c r="Y57">
        <v>0</v>
      </c>
      <c r="Z57">
        <v>0</v>
      </c>
      <c r="AA57">
        <v>0</v>
      </c>
      <c r="AB57" s="34">
        <v>42859</v>
      </c>
      <c r="AC57" t="s">
        <v>670</v>
      </c>
      <c r="AD57">
        <v>2017</v>
      </c>
      <c r="AE57" s="34">
        <v>42859</v>
      </c>
      <c r="AF57" t="s">
        <v>663</v>
      </c>
    </row>
    <row r="58" spans="1:32" x14ac:dyDescent="0.2">
      <c r="A58" s="17">
        <v>2017</v>
      </c>
      <c r="B58" s="17" t="s">
        <v>158</v>
      </c>
      <c r="C58" s="17" t="s">
        <v>165</v>
      </c>
      <c r="D58" s="18">
        <v>300</v>
      </c>
      <c r="E58" s="19" t="s">
        <v>312</v>
      </c>
      <c r="F58" s="19" t="s">
        <v>312</v>
      </c>
      <c r="G58" s="18" t="s">
        <v>343</v>
      </c>
      <c r="H58" s="19" t="s">
        <v>211</v>
      </c>
      <c r="I58" s="19" t="s">
        <v>243</v>
      </c>
      <c r="J58" s="19" t="s">
        <v>350</v>
      </c>
      <c r="K58" s="20" t="s">
        <v>11</v>
      </c>
      <c r="L58" s="42">
        <f>5931.66*2</f>
        <v>11863.32</v>
      </c>
      <c r="M58" s="44">
        <f>4992.39*2</f>
        <v>9984.7800000000007</v>
      </c>
      <c r="N58">
        <v>0</v>
      </c>
      <c r="O58">
        <v>0</v>
      </c>
      <c r="P58">
        <v>51</v>
      </c>
      <c r="Q58" s="27">
        <v>0</v>
      </c>
      <c r="R58" s="27">
        <v>0</v>
      </c>
      <c r="S58" s="33">
        <v>0</v>
      </c>
      <c r="T58">
        <v>0</v>
      </c>
      <c r="U58">
        <v>0</v>
      </c>
      <c r="V58">
        <v>51</v>
      </c>
      <c r="W58">
        <v>51</v>
      </c>
      <c r="X58">
        <v>51</v>
      </c>
      <c r="Y58">
        <v>0</v>
      </c>
      <c r="Z58">
        <v>0</v>
      </c>
      <c r="AA58">
        <v>0</v>
      </c>
      <c r="AB58" s="34">
        <v>42859</v>
      </c>
      <c r="AC58" t="s">
        <v>670</v>
      </c>
      <c r="AD58">
        <v>2017</v>
      </c>
      <c r="AE58" s="34">
        <v>42859</v>
      </c>
      <c r="AF58" t="s">
        <v>663</v>
      </c>
    </row>
    <row r="59" spans="1:32" ht="63.75" x14ac:dyDescent="0.2">
      <c r="A59" s="17">
        <v>2017</v>
      </c>
      <c r="B59" s="17" t="s">
        <v>158</v>
      </c>
      <c r="C59" s="17" t="s">
        <v>165</v>
      </c>
      <c r="D59" s="18">
        <v>100</v>
      </c>
      <c r="E59" s="21" t="s">
        <v>351</v>
      </c>
      <c r="F59" s="21" t="s">
        <v>352</v>
      </c>
      <c r="G59" s="22" t="s">
        <v>352</v>
      </c>
      <c r="H59" s="19" t="s">
        <v>353</v>
      </c>
      <c r="I59" s="19" t="s">
        <v>354</v>
      </c>
      <c r="J59" s="19" t="s">
        <v>201</v>
      </c>
      <c r="K59" s="20" t="s">
        <v>10</v>
      </c>
      <c r="L59" s="42">
        <f>7858.8*2</f>
        <v>15717.6</v>
      </c>
      <c r="M59" s="44">
        <f>4882.23*2</f>
        <v>9764.4599999999991</v>
      </c>
      <c r="N59">
        <v>0</v>
      </c>
      <c r="O59">
        <v>0</v>
      </c>
      <c r="P59">
        <v>52</v>
      </c>
      <c r="Q59" s="27">
        <v>0</v>
      </c>
      <c r="R59" s="27">
        <v>0</v>
      </c>
      <c r="S59" s="33">
        <v>0</v>
      </c>
      <c r="T59">
        <v>0</v>
      </c>
      <c r="U59">
        <v>0</v>
      </c>
      <c r="V59">
        <v>52</v>
      </c>
      <c r="W59">
        <v>52</v>
      </c>
      <c r="X59">
        <v>52</v>
      </c>
      <c r="Y59">
        <v>0</v>
      </c>
      <c r="Z59">
        <v>0</v>
      </c>
      <c r="AA59">
        <v>0</v>
      </c>
      <c r="AB59" s="34">
        <v>42859</v>
      </c>
      <c r="AC59" t="s">
        <v>670</v>
      </c>
      <c r="AD59">
        <v>2017</v>
      </c>
      <c r="AE59" s="34">
        <v>42859</v>
      </c>
      <c r="AF59" t="s">
        <v>663</v>
      </c>
    </row>
    <row r="60" spans="1:32" ht="63.75" x14ac:dyDescent="0.2">
      <c r="A60" s="17">
        <v>2017</v>
      </c>
      <c r="B60" s="17" t="s">
        <v>158</v>
      </c>
      <c r="C60" s="17" t="s">
        <v>165</v>
      </c>
      <c r="D60" s="18">
        <v>100</v>
      </c>
      <c r="E60" s="19" t="s">
        <v>312</v>
      </c>
      <c r="F60" s="19" t="s">
        <v>312</v>
      </c>
      <c r="G60" s="22" t="s">
        <v>352</v>
      </c>
      <c r="H60" s="19" t="s">
        <v>355</v>
      </c>
      <c r="I60" s="19" t="s">
        <v>356</v>
      </c>
      <c r="J60" s="19" t="s">
        <v>235</v>
      </c>
      <c r="K60" s="20" t="s">
        <v>11</v>
      </c>
      <c r="L60" s="42">
        <f>7748.8*2</f>
        <v>15497.6</v>
      </c>
      <c r="M60" s="44">
        <f>6466.21*2</f>
        <v>12932.42</v>
      </c>
      <c r="N60">
        <v>0</v>
      </c>
      <c r="O60">
        <v>0</v>
      </c>
      <c r="P60">
        <v>53</v>
      </c>
      <c r="Q60" s="27">
        <v>0</v>
      </c>
      <c r="R60" s="27">
        <v>0</v>
      </c>
      <c r="S60" s="33">
        <v>0</v>
      </c>
      <c r="T60">
        <v>0</v>
      </c>
      <c r="U60">
        <v>0</v>
      </c>
      <c r="V60">
        <v>53</v>
      </c>
      <c r="W60">
        <v>53</v>
      </c>
      <c r="X60">
        <v>53</v>
      </c>
      <c r="Y60">
        <v>0</v>
      </c>
      <c r="Z60">
        <v>0</v>
      </c>
      <c r="AA60">
        <v>0</v>
      </c>
      <c r="AB60" s="34">
        <v>42859</v>
      </c>
      <c r="AC60" t="s">
        <v>670</v>
      </c>
      <c r="AD60">
        <v>2017</v>
      </c>
      <c r="AE60" s="34">
        <v>42859</v>
      </c>
      <c r="AF60" t="s">
        <v>663</v>
      </c>
    </row>
    <row r="61" spans="1:32" ht="63.75" x14ac:dyDescent="0.2">
      <c r="A61" s="17">
        <v>2017</v>
      </c>
      <c r="B61" s="17" t="s">
        <v>158</v>
      </c>
      <c r="C61" s="17" t="s">
        <v>165</v>
      </c>
      <c r="D61" s="18">
        <v>300</v>
      </c>
      <c r="E61" s="19" t="s">
        <v>312</v>
      </c>
      <c r="F61" s="19" t="s">
        <v>312</v>
      </c>
      <c r="G61" s="22" t="s">
        <v>352</v>
      </c>
      <c r="H61" s="19" t="s">
        <v>357</v>
      </c>
      <c r="I61" s="19" t="s">
        <v>358</v>
      </c>
      <c r="J61" s="19" t="s">
        <v>359</v>
      </c>
      <c r="K61" s="20" t="s">
        <v>10</v>
      </c>
      <c r="L61" s="42">
        <f>6691.66*2</f>
        <v>13383.32</v>
      </c>
      <c r="M61" s="44">
        <f>5672.18*2</f>
        <v>11344.36</v>
      </c>
      <c r="N61">
        <v>0</v>
      </c>
      <c r="O61">
        <v>0</v>
      </c>
      <c r="P61">
        <v>54</v>
      </c>
      <c r="Q61" s="27">
        <v>0</v>
      </c>
      <c r="R61" s="27">
        <v>0</v>
      </c>
      <c r="S61" s="33">
        <v>0</v>
      </c>
      <c r="T61">
        <v>0</v>
      </c>
      <c r="U61">
        <v>0</v>
      </c>
      <c r="V61">
        <v>54</v>
      </c>
      <c r="W61">
        <v>54</v>
      </c>
      <c r="X61">
        <v>54</v>
      </c>
      <c r="Y61">
        <v>0</v>
      </c>
      <c r="Z61">
        <v>0</v>
      </c>
      <c r="AA61">
        <v>0</v>
      </c>
      <c r="AB61" s="34">
        <v>42859</v>
      </c>
      <c r="AC61" t="s">
        <v>670</v>
      </c>
      <c r="AD61">
        <v>2017</v>
      </c>
      <c r="AE61" s="34">
        <v>42859</v>
      </c>
      <c r="AF61" t="s">
        <v>663</v>
      </c>
    </row>
    <row r="62" spans="1:32" ht="63.75" x14ac:dyDescent="0.2">
      <c r="A62" s="17">
        <v>2017</v>
      </c>
      <c r="B62" s="17" t="s">
        <v>158</v>
      </c>
      <c r="C62" s="17" t="s">
        <v>165</v>
      </c>
      <c r="D62" s="18">
        <v>500</v>
      </c>
      <c r="E62" s="19" t="s">
        <v>186</v>
      </c>
      <c r="F62" s="19" t="s">
        <v>187</v>
      </c>
      <c r="G62" s="22" t="s">
        <v>352</v>
      </c>
      <c r="H62" s="19" t="s">
        <v>360</v>
      </c>
      <c r="I62" s="19" t="s">
        <v>361</v>
      </c>
      <c r="J62" s="19" t="s">
        <v>362</v>
      </c>
      <c r="K62" s="20" t="s">
        <v>11</v>
      </c>
      <c r="L62" s="42">
        <f>6060*2</f>
        <v>12120</v>
      </c>
      <c r="M62" s="44">
        <v>5049.21</v>
      </c>
      <c r="N62">
        <v>0</v>
      </c>
      <c r="O62">
        <v>0</v>
      </c>
      <c r="P62">
        <v>55</v>
      </c>
      <c r="Q62" s="27">
        <v>0</v>
      </c>
      <c r="R62" s="27">
        <v>0</v>
      </c>
      <c r="S62" s="33">
        <v>0</v>
      </c>
      <c r="T62">
        <v>0</v>
      </c>
      <c r="U62">
        <v>0</v>
      </c>
      <c r="V62">
        <v>55</v>
      </c>
      <c r="W62">
        <v>55</v>
      </c>
      <c r="X62">
        <v>55</v>
      </c>
      <c r="Y62">
        <v>0</v>
      </c>
      <c r="Z62">
        <v>0</v>
      </c>
      <c r="AA62">
        <v>0</v>
      </c>
      <c r="AB62" s="34">
        <v>42859</v>
      </c>
      <c r="AC62" t="s">
        <v>670</v>
      </c>
      <c r="AD62">
        <v>2017</v>
      </c>
      <c r="AE62" s="34">
        <v>42859</v>
      </c>
      <c r="AF62" t="s">
        <v>663</v>
      </c>
    </row>
    <row r="63" spans="1:32" ht="63.75" x14ac:dyDescent="0.2">
      <c r="A63" s="17">
        <v>2017</v>
      </c>
      <c r="B63" s="17" t="s">
        <v>158</v>
      </c>
      <c r="C63" s="17" t="s">
        <v>165</v>
      </c>
      <c r="D63" s="18">
        <v>700</v>
      </c>
      <c r="E63" s="19" t="s">
        <v>186</v>
      </c>
      <c r="F63" s="19" t="s">
        <v>187</v>
      </c>
      <c r="G63" s="22" t="s">
        <v>352</v>
      </c>
      <c r="H63" s="19" t="s">
        <v>363</v>
      </c>
      <c r="I63" s="19" t="s">
        <v>364</v>
      </c>
      <c r="J63" s="19" t="s">
        <v>365</v>
      </c>
      <c r="K63" s="20" t="s">
        <v>10</v>
      </c>
      <c r="L63" s="42">
        <f>6968.89*2</f>
        <v>13937.78</v>
      </c>
      <c r="M63" s="44">
        <f>5684.87*2</f>
        <v>11369.74</v>
      </c>
      <c r="N63">
        <v>0</v>
      </c>
      <c r="O63">
        <v>0</v>
      </c>
      <c r="P63">
        <v>56</v>
      </c>
      <c r="Q63" s="27">
        <v>0</v>
      </c>
      <c r="R63" s="27">
        <v>0</v>
      </c>
      <c r="S63" s="33">
        <v>0</v>
      </c>
      <c r="T63">
        <v>0</v>
      </c>
      <c r="U63">
        <v>0</v>
      </c>
      <c r="V63">
        <v>56</v>
      </c>
      <c r="W63">
        <v>56</v>
      </c>
      <c r="X63">
        <v>56</v>
      </c>
      <c r="Y63">
        <v>0</v>
      </c>
      <c r="Z63">
        <v>0</v>
      </c>
      <c r="AA63">
        <v>0</v>
      </c>
      <c r="AB63" s="34">
        <v>42859</v>
      </c>
      <c r="AC63" t="s">
        <v>670</v>
      </c>
      <c r="AD63">
        <v>2017</v>
      </c>
      <c r="AE63" s="34">
        <v>42859</v>
      </c>
      <c r="AF63" t="s">
        <v>663</v>
      </c>
    </row>
    <row r="64" spans="1:32" ht="63.75" x14ac:dyDescent="0.2">
      <c r="A64" s="17">
        <v>2017</v>
      </c>
      <c r="B64" s="17" t="s">
        <v>158</v>
      </c>
      <c r="C64" s="17" t="s">
        <v>165</v>
      </c>
      <c r="D64" s="18">
        <v>800</v>
      </c>
      <c r="E64" s="19" t="s">
        <v>321</v>
      </c>
      <c r="F64" s="19" t="s">
        <v>171</v>
      </c>
      <c r="G64" s="22" t="s">
        <v>352</v>
      </c>
      <c r="H64" s="19" t="s">
        <v>366</v>
      </c>
      <c r="I64" s="19" t="s">
        <v>367</v>
      </c>
      <c r="J64" s="19" t="s">
        <v>368</v>
      </c>
      <c r="K64" s="20" t="s">
        <v>10</v>
      </c>
      <c r="L64" s="42">
        <f>5559.69*2</f>
        <v>11119.38</v>
      </c>
      <c r="M64" s="44">
        <f>3140.78*2</f>
        <v>6281.56</v>
      </c>
      <c r="N64">
        <v>0</v>
      </c>
      <c r="O64">
        <v>0</v>
      </c>
      <c r="P64">
        <v>57</v>
      </c>
      <c r="Q64" s="27">
        <v>0</v>
      </c>
      <c r="R64" s="27">
        <v>0</v>
      </c>
      <c r="S64" s="27">
        <v>33</v>
      </c>
      <c r="T64">
        <v>0</v>
      </c>
      <c r="U64">
        <v>0</v>
      </c>
      <c r="V64">
        <v>57</v>
      </c>
      <c r="W64">
        <v>57</v>
      </c>
      <c r="X64">
        <v>57</v>
      </c>
      <c r="Y64">
        <v>0</v>
      </c>
      <c r="Z64">
        <v>0</v>
      </c>
      <c r="AA64">
        <v>0</v>
      </c>
      <c r="AB64" s="34">
        <v>42859</v>
      </c>
      <c r="AC64" t="s">
        <v>670</v>
      </c>
      <c r="AD64">
        <v>2017</v>
      </c>
      <c r="AE64" s="34">
        <v>42859</v>
      </c>
      <c r="AF64" t="s">
        <v>663</v>
      </c>
    </row>
    <row r="65" spans="1:32" ht="63.75" x14ac:dyDescent="0.2">
      <c r="A65" s="17">
        <v>2017</v>
      </c>
      <c r="B65" s="17" t="s">
        <v>158</v>
      </c>
      <c r="C65" s="17" t="s">
        <v>165</v>
      </c>
      <c r="D65" s="18">
        <v>800</v>
      </c>
      <c r="E65" s="19" t="s">
        <v>191</v>
      </c>
      <c r="F65" s="19" t="s">
        <v>171</v>
      </c>
      <c r="G65" s="22" t="s">
        <v>352</v>
      </c>
      <c r="H65" s="19" t="s">
        <v>369</v>
      </c>
      <c r="I65" s="19" t="s">
        <v>370</v>
      </c>
      <c r="J65" s="19" t="s">
        <v>371</v>
      </c>
      <c r="K65" s="20" t="s">
        <v>10</v>
      </c>
      <c r="L65" s="42">
        <f>5449.69*2</f>
        <v>10899.38</v>
      </c>
      <c r="M65" s="44">
        <f>4239.24*2</f>
        <v>8478.48</v>
      </c>
      <c r="N65">
        <v>0</v>
      </c>
      <c r="O65">
        <v>0</v>
      </c>
      <c r="P65">
        <v>58</v>
      </c>
      <c r="Q65" s="27">
        <v>0</v>
      </c>
      <c r="R65" s="27">
        <v>0</v>
      </c>
      <c r="S65" s="33">
        <v>0</v>
      </c>
      <c r="T65">
        <v>0</v>
      </c>
      <c r="U65">
        <v>0</v>
      </c>
      <c r="V65">
        <v>58</v>
      </c>
      <c r="W65">
        <v>58</v>
      </c>
      <c r="X65">
        <v>58</v>
      </c>
      <c r="Y65">
        <v>0</v>
      </c>
      <c r="Z65">
        <v>0</v>
      </c>
      <c r="AA65">
        <v>0</v>
      </c>
      <c r="AB65" s="34">
        <v>42859</v>
      </c>
      <c r="AC65" t="s">
        <v>670</v>
      </c>
      <c r="AD65">
        <v>2017</v>
      </c>
      <c r="AE65" s="34">
        <v>42859</v>
      </c>
      <c r="AF65" t="s">
        <v>663</v>
      </c>
    </row>
    <row r="66" spans="1:32" ht="63.75" x14ac:dyDescent="0.2">
      <c r="A66" s="17">
        <v>2017</v>
      </c>
      <c r="B66" s="17" t="s">
        <v>158</v>
      </c>
      <c r="C66" s="17" t="s">
        <v>165</v>
      </c>
      <c r="D66" s="18">
        <v>1700</v>
      </c>
      <c r="E66" s="19" t="s">
        <v>372</v>
      </c>
      <c r="F66" s="19" t="s">
        <v>372</v>
      </c>
      <c r="G66" s="22" t="s">
        <v>352</v>
      </c>
      <c r="H66" s="19" t="s">
        <v>373</v>
      </c>
      <c r="I66" s="19" t="s">
        <v>374</v>
      </c>
      <c r="J66" s="19" t="s">
        <v>332</v>
      </c>
      <c r="K66" s="20" t="s">
        <v>10</v>
      </c>
      <c r="L66" s="42">
        <f>3847.31*2</f>
        <v>7694.62</v>
      </c>
      <c r="M66" s="44">
        <f>3574.85*2</f>
        <v>7149.7</v>
      </c>
      <c r="N66">
        <v>0</v>
      </c>
      <c r="O66">
        <v>0</v>
      </c>
      <c r="P66">
        <v>59</v>
      </c>
      <c r="Q66" s="27">
        <v>0</v>
      </c>
      <c r="R66" s="27">
        <v>0</v>
      </c>
      <c r="S66" s="33">
        <v>0</v>
      </c>
      <c r="T66">
        <v>0</v>
      </c>
      <c r="U66">
        <v>0</v>
      </c>
      <c r="V66">
        <v>59</v>
      </c>
      <c r="W66">
        <v>59</v>
      </c>
      <c r="X66">
        <v>59</v>
      </c>
      <c r="Y66">
        <v>0</v>
      </c>
      <c r="Z66">
        <v>0</v>
      </c>
      <c r="AA66">
        <v>0</v>
      </c>
      <c r="AB66" s="34">
        <v>42859</v>
      </c>
      <c r="AC66" t="s">
        <v>670</v>
      </c>
      <c r="AD66">
        <v>2017</v>
      </c>
      <c r="AE66" s="34">
        <v>42859</v>
      </c>
      <c r="AF66" t="s">
        <v>663</v>
      </c>
    </row>
    <row r="67" spans="1:32" x14ac:dyDescent="0.2">
      <c r="A67" s="17">
        <v>2017</v>
      </c>
      <c r="B67" s="17" t="s">
        <v>158</v>
      </c>
      <c r="C67" s="17" t="s">
        <v>165</v>
      </c>
      <c r="D67" s="18">
        <v>500</v>
      </c>
      <c r="E67" s="19" t="s">
        <v>375</v>
      </c>
      <c r="F67" s="19" t="s">
        <v>376</v>
      </c>
      <c r="G67" s="18" t="s">
        <v>377</v>
      </c>
      <c r="H67" s="19" t="s">
        <v>378</v>
      </c>
      <c r="I67" s="19" t="s">
        <v>379</v>
      </c>
      <c r="J67" s="19" t="s">
        <v>380</v>
      </c>
      <c r="K67" s="20" t="s">
        <v>10</v>
      </c>
      <c r="L67" s="42">
        <f>6170*2</f>
        <v>12340</v>
      </c>
      <c r="M67" s="44">
        <f>4333.04*2</f>
        <v>8666.08</v>
      </c>
      <c r="N67">
        <v>0</v>
      </c>
      <c r="O67">
        <v>0</v>
      </c>
      <c r="P67">
        <v>60</v>
      </c>
      <c r="Q67" s="27">
        <v>0</v>
      </c>
      <c r="R67" s="27">
        <v>0</v>
      </c>
      <c r="S67" s="27">
        <v>34</v>
      </c>
      <c r="T67">
        <v>0</v>
      </c>
      <c r="U67">
        <v>0</v>
      </c>
      <c r="V67">
        <v>60</v>
      </c>
      <c r="W67">
        <v>60</v>
      </c>
      <c r="X67">
        <v>60</v>
      </c>
      <c r="Y67">
        <v>0</v>
      </c>
      <c r="Z67">
        <v>0</v>
      </c>
      <c r="AA67">
        <v>0</v>
      </c>
      <c r="AB67" s="34">
        <v>42859</v>
      </c>
      <c r="AC67" t="s">
        <v>670</v>
      </c>
      <c r="AD67">
        <v>2017</v>
      </c>
      <c r="AE67" s="34">
        <v>42859</v>
      </c>
      <c r="AF67" t="s">
        <v>663</v>
      </c>
    </row>
    <row r="68" spans="1:32" x14ac:dyDescent="0.2">
      <c r="A68" s="17">
        <v>2017</v>
      </c>
      <c r="B68" s="17" t="s">
        <v>158</v>
      </c>
      <c r="C68" s="17" t="s">
        <v>165</v>
      </c>
      <c r="D68" s="18">
        <v>600</v>
      </c>
      <c r="E68" s="19" t="s">
        <v>381</v>
      </c>
      <c r="F68" s="19" t="s">
        <v>382</v>
      </c>
      <c r="G68" s="18" t="s">
        <v>377</v>
      </c>
      <c r="H68" s="19" t="s">
        <v>383</v>
      </c>
      <c r="I68" s="19" t="s">
        <v>384</v>
      </c>
      <c r="J68" s="19" t="s">
        <v>385</v>
      </c>
      <c r="K68" s="20" t="s">
        <v>11</v>
      </c>
      <c r="L68" s="42">
        <f>6829.92*2</f>
        <v>13659.84</v>
      </c>
      <c r="M68" s="44">
        <f>5635.8*2</f>
        <v>11271.6</v>
      </c>
      <c r="N68">
        <v>0</v>
      </c>
      <c r="O68">
        <v>0</v>
      </c>
      <c r="P68">
        <v>61</v>
      </c>
      <c r="Q68" s="27">
        <v>0</v>
      </c>
      <c r="R68" s="27">
        <v>0</v>
      </c>
      <c r="S68" s="33">
        <v>0</v>
      </c>
      <c r="T68">
        <v>0</v>
      </c>
      <c r="U68">
        <v>0</v>
      </c>
      <c r="V68">
        <v>61</v>
      </c>
      <c r="W68">
        <v>61</v>
      </c>
      <c r="X68">
        <v>61</v>
      </c>
      <c r="Y68">
        <v>0</v>
      </c>
      <c r="Z68">
        <v>0</v>
      </c>
      <c r="AA68">
        <v>0</v>
      </c>
      <c r="AB68" s="34">
        <v>42859</v>
      </c>
      <c r="AC68" t="s">
        <v>670</v>
      </c>
      <c r="AD68">
        <v>2017</v>
      </c>
      <c r="AE68" s="34">
        <v>42859</v>
      </c>
      <c r="AF68" t="s">
        <v>663</v>
      </c>
    </row>
    <row r="69" spans="1:32" x14ac:dyDescent="0.2">
      <c r="A69" s="17">
        <v>2017</v>
      </c>
      <c r="B69" s="17" t="s">
        <v>158</v>
      </c>
      <c r="C69" s="17" t="s">
        <v>165</v>
      </c>
      <c r="D69" s="18">
        <v>600</v>
      </c>
      <c r="E69" s="19" t="s">
        <v>334</v>
      </c>
      <c r="F69" s="19" t="s">
        <v>386</v>
      </c>
      <c r="G69" s="18" t="s">
        <v>377</v>
      </c>
      <c r="H69" s="19" t="s">
        <v>387</v>
      </c>
      <c r="I69" s="19" t="s">
        <v>388</v>
      </c>
      <c r="J69" s="19" t="s">
        <v>389</v>
      </c>
      <c r="K69" s="20" t="s">
        <v>10</v>
      </c>
      <c r="L69" s="42">
        <f>6829.92*2</f>
        <v>13659.84</v>
      </c>
      <c r="M69" s="44">
        <f>5635.8*2</f>
        <v>11271.6</v>
      </c>
      <c r="N69">
        <v>0</v>
      </c>
      <c r="O69">
        <v>0</v>
      </c>
      <c r="P69">
        <v>62</v>
      </c>
      <c r="Q69" s="27">
        <v>0</v>
      </c>
      <c r="R69" s="27">
        <v>0</v>
      </c>
      <c r="S69" s="33">
        <v>0</v>
      </c>
      <c r="T69">
        <v>0</v>
      </c>
      <c r="U69">
        <v>0</v>
      </c>
      <c r="V69">
        <v>62</v>
      </c>
      <c r="W69">
        <v>62</v>
      </c>
      <c r="X69">
        <v>62</v>
      </c>
      <c r="Y69">
        <v>0</v>
      </c>
      <c r="Z69">
        <v>0</v>
      </c>
      <c r="AA69">
        <v>0</v>
      </c>
      <c r="AB69" s="34">
        <v>42859</v>
      </c>
      <c r="AC69" t="s">
        <v>670</v>
      </c>
      <c r="AD69">
        <v>2017</v>
      </c>
      <c r="AE69" s="34">
        <v>42859</v>
      </c>
      <c r="AF69" t="s">
        <v>663</v>
      </c>
    </row>
    <row r="70" spans="1:32" x14ac:dyDescent="0.2">
      <c r="A70" s="17">
        <v>2017</v>
      </c>
      <c r="B70" s="17" t="s">
        <v>158</v>
      </c>
      <c r="C70" s="17" t="s">
        <v>165</v>
      </c>
      <c r="D70" s="18">
        <v>900</v>
      </c>
      <c r="E70" s="19" t="s">
        <v>244</v>
      </c>
      <c r="F70" s="19" t="s">
        <v>244</v>
      </c>
      <c r="G70" s="18" t="s">
        <v>377</v>
      </c>
      <c r="H70" s="19" t="s">
        <v>390</v>
      </c>
      <c r="I70" s="19" t="s">
        <v>391</v>
      </c>
      <c r="J70" s="19" t="s">
        <v>392</v>
      </c>
      <c r="K70" s="20" t="s">
        <v>11</v>
      </c>
      <c r="L70" s="42">
        <f>5127.39*2</f>
        <v>10254.780000000001</v>
      </c>
      <c r="M70" s="44">
        <f>4432.25*2</f>
        <v>8864.5</v>
      </c>
      <c r="N70">
        <v>0</v>
      </c>
      <c r="O70">
        <v>0</v>
      </c>
      <c r="P70">
        <v>63</v>
      </c>
      <c r="Q70" s="27">
        <v>0</v>
      </c>
      <c r="R70" s="27">
        <v>0</v>
      </c>
      <c r="S70" s="33">
        <v>0</v>
      </c>
      <c r="T70">
        <v>0</v>
      </c>
      <c r="U70">
        <v>0</v>
      </c>
      <c r="V70">
        <v>63</v>
      </c>
      <c r="W70">
        <v>63</v>
      </c>
      <c r="X70">
        <v>63</v>
      </c>
      <c r="Y70">
        <v>0</v>
      </c>
      <c r="Z70">
        <v>0</v>
      </c>
      <c r="AA70">
        <v>0</v>
      </c>
      <c r="AB70" s="34">
        <v>42859</v>
      </c>
      <c r="AC70" t="s">
        <v>670</v>
      </c>
      <c r="AD70">
        <v>2017</v>
      </c>
      <c r="AE70" s="34">
        <v>42859</v>
      </c>
      <c r="AF70" t="s">
        <v>663</v>
      </c>
    </row>
    <row r="71" spans="1:32" x14ac:dyDescent="0.2">
      <c r="A71" s="17">
        <v>2017</v>
      </c>
      <c r="B71" s="17" t="s">
        <v>158</v>
      </c>
      <c r="C71" s="17" t="s">
        <v>165</v>
      </c>
      <c r="D71" s="18">
        <v>1000</v>
      </c>
      <c r="E71" s="19" t="s">
        <v>393</v>
      </c>
      <c r="F71" s="19" t="s">
        <v>393</v>
      </c>
      <c r="G71" s="18" t="s">
        <v>377</v>
      </c>
      <c r="H71" s="19" t="s">
        <v>394</v>
      </c>
      <c r="I71" s="19" t="s">
        <v>395</v>
      </c>
      <c r="J71" s="19" t="s">
        <v>396</v>
      </c>
      <c r="K71" s="20" t="s">
        <v>10</v>
      </c>
      <c r="L71" s="42">
        <f>4783.29*2</f>
        <v>9566.58</v>
      </c>
      <c r="M71" s="44">
        <f>2712.12*2</f>
        <v>5424.24</v>
      </c>
      <c r="N71">
        <v>0</v>
      </c>
      <c r="O71">
        <v>0</v>
      </c>
      <c r="P71">
        <v>64</v>
      </c>
      <c r="Q71" s="27">
        <v>0</v>
      </c>
      <c r="R71" s="27">
        <v>0</v>
      </c>
      <c r="S71" s="27">
        <v>35</v>
      </c>
      <c r="T71">
        <v>0</v>
      </c>
      <c r="U71">
        <v>0</v>
      </c>
      <c r="V71">
        <v>64</v>
      </c>
      <c r="W71">
        <v>64</v>
      </c>
      <c r="X71">
        <v>64</v>
      </c>
      <c r="Y71">
        <v>0</v>
      </c>
      <c r="Z71">
        <v>0</v>
      </c>
      <c r="AA71">
        <v>0</v>
      </c>
      <c r="AB71" s="34">
        <v>42859</v>
      </c>
      <c r="AC71" t="s">
        <v>670</v>
      </c>
      <c r="AD71">
        <v>2017</v>
      </c>
      <c r="AE71" s="34">
        <v>42859</v>
      </c>
      <c r="AF71" t="s">
        <v>663</v>
      </c>
    </row>
    <row r="72" spans="1:32" x14ac:dyDescent="0.2">
      <c r="A72" s="17">
        <v>2017</v>
      </c>
      <c r="B72" s="17" t="s">
        <v>158</v>
      </c>
      <c r="C72" s="17" t="s">
        <v>165</v>
      </c>
      <c r="D72" s="18">
        <v>5120</v>
      </c>
      <c r="E72" s="19" t="s">
        <v>397</v>
      </c>
      <c r="F72" s="19" t="s">
        <v>397</v>
      </c>
      <c r="G72" s="18" t="s">
        <v>377</v>
      </c>
      <c r="H72" s="19" t="s">
        <v>398</v>
      </c>
      <c r="I72" s="19" t="s">
        <v>399</v>
      </c>
      <c r="J72" s="19" t="s">
        <v>400</v>
      </c>
      <c r="K72" s="20" t="s">
        <v>11</v>
      </c>
      <c r="L72" s="42">
        <f>6361.79*2</f>
        <v>12723.58</v>
      </c>
      <c r="M72" s="44">
        <v>2964.02</v>
      </c>
      <c r="N72">
        <v>0</v>
      </c>
      <c r="O72">
        <v>0</v>
      </c>
      <c r="P72">
        <v>65</v>
      </c>
      <c r="Q72" s="27">
        <v>0</v>
      </c>
      <c r="R72" s="27">
        <v>0</v>
      </c>
      <c r="S72" s="27">
        <v>36</v>
      </c>
      <c r="T72">
        <v>0</v>
      </c>
      <c r="U72">
        <v>0</v>
      </c>
      <c r="V72">
        <v>65</v>
      </c>
      <c r="W72">
        <v>65</v>
      </c>
      <c r="X72">
        <v>65</v>
      </c>
      <c r="Y72">
        <v>0</v>
      </c>
      <c r="Z72">
        <v>0</v>
      </c>
      <c r="AA72">
        <v>0</v>
      </c>
      <c r="AB72" s="34">
        <v>42859</v>
      </c>
      <c r="AC72" t="s">
        <v>670</v>
      </c>
      <c r="AD72">
        <v>2017</v>
      </c>
      <c r="AE72" s="34">
        <v>42859</v>
      </c>
      <c r="AF72" t="s">
        <v>663</v>
      </c>
    </row>
    <row r="73" spans="1:32" ht="51" x14ac:dyDescent="0.2">
      <c r="A73" s="17">
        <v>2017</v>
      </c>
      <c r="B73" s="17" t="s">
        <v>158</v>
      </c>
      <c r="C73" s="17" t="s">
        <v>165</v>
      </c>
      <c r="D73" s="18">
        <v>300</v>
      </c>
      <c r="E73" s="19" t="s">
        <v>401</v>
      </c>
      <c r="F73" s="19" t="s">
        <v>402</v>
      </c>
      <c r="G73" s="22" t="s">
        <v>403</v>
      </c>
      <c r="H73" s="19" t="s">
        <v>404</v>
      </c>
      <c r="I73" s="19" t="s">
        <v>317</v>
      </c>
      <c r="J73" s="19" t="s">
        <v>405</v>
      </c>
      <c r="K73" s="20" t="s">
        <v>11</v>
      </c>
      <c r="L73" s="42">
        <f>6151.66*2</f>
        <v>12303.32</v>
      </c>
      <c r="M73" s="44">
        <f>3946.83*2</f>
        <v>7893.66</v>
      </c>
      <c r="N73">
        <v>0</v>
      </c>
      <c r="O73">
        <v>0</v>
      </c>
      <c r="P73">
        <v>66</v>
      </c>
      <c r="Q73" s="27">
        <v>0</v>
      </c>
      <c r="R73" s="27">
        <v>0</v>
      </c>
      <c r="S73" s="27">
        <v>37</v>
      </c>
      <c r="T73">
        <v>0</v>
      </c>
      <c r="U73">
        <v>0</v>
      </c>
      <c r="V73">
        <v>66</v>
      </c>
      <c r="W73">
        <v>66</v>
      </c>
      <c r="X73">
        <v>66</v>
      </c>
      <c r="Y73">
        <v>0</v>
      </c>
      <c r="Z73">
        <v>0</v>
      </c>
      <c r="AA73">
        <v>0</v>
      </c>
      <c r="AB73" s="34">
        <v>42859</v>
      </c>
      <c r="AC73" t="s">
        <v>670</v>
      </c>
      <c r="AD73">
        <v>2017</v>
      </c>
      <c r="AE73" s="34">
        <v>42859</v>
      </c>
      <c r="AF73" t="s">
        <v>663</v>
      </c>
    </row>
    <row r="74" spans="1:32" x14ac:dyDescent="0.2">
      <c r="A74" s="17">
        <v>2017</v>
      </c>
      <c r="B74" s="17" t="s">
        <v>158</v>
      </c>
      <c r="C74" s="17" t="s">
        <v>165</v>
      </c>
      <c r="D74" s="18">
        <v>600</v>
      </c>
      <c r="E74" s="19" t="s">
        <v>186</v>
      </c>
      <c r="F74" s="19" t="s">
        <v>187</v>
      </c>
      <c r="G74" s="18" t="s">
        <v>403</v>
      </c>
      <c r="H74" s="19" t="s">
        <v>406</v>
      </c>
      <c r="I74" s="19" t="s">
        <v>407</v>
      </c>
      <c r="J74" s="19" t="s">
        <v>213</v>
      </c>
      <c r="K74" s="20" t="s">
        <v>11</v>
      </c>
      <c r="L74" s="42">
        <f>5940.39*2</f>
        <v>11880.78</v>
      </c>
      <c r="M74" s="44">
        <f>4861.23*2</f>
        <v>9722.4599999999991</v>
      </c>
      <c r="N74">
        <v>0</v>
      </c>
      <c r="O74">
        <v>0</v>
      </c>
      <c r="P74">
        <v>67</v>
      </c>
      <c r="Q74" s="27">
        <v>0</v>
      </c>
      <c r="R74" s="27">
        <v>0</v>
      </c>
      <c r="S74" s="27">
        <v>38</v>
      </c>
      <c r="T74">
        <v>0</v>
      </c>
      <c r="U74">
        <v>0</v>
      </c>
      <c r="V74">
        <v>67</v>
      </c>
      <c r="W74">
        <v>67</v>
      </c>
      <c r="X74">
        <v>67</v>
      </c>
      <c r="Y74">
        <v>0</v>
      </c>
      <c r="Z74">
        <v>0</v>
      </c>
      <c r="AA74">
        <v>0</v>
      </c>
      <c r="AB74" s="34">
        <v>42859</v>
      </c>
      <c r="AC74" t="s">
        <v>670</v>
      </c>
      <c r="AD74">
        <v>2017</v>
      </c>
      <c r="AE74" s="34">
        <v>42859</v>
      </c>
      <c r="AF74" t="s">
        <v>663</v>
      </c>
    </row>
    <row r="75" spans="1:32" x14ac:dyDescent="0.2">
      <c r="A75" s="17">
        <v>2017</v>
      </c>
      <c r="B75" s="17" t="s">
        <v>158</v>
      </c>
      <c r="C75" s="17" t="s">
        <v>165</v>
      </c>
      <c r="D75" s="18">
        <v>900</v>
      </c>
      <c r="E75" s="19" t="s">
        <v>408</v>
      </c>
      <c r="F75" s="19" t="s">
        <v>409</v>
      </c>
      <c r="G75" s="18" t="s">
        <v>403</v>
      </c>
      <c r="H75" s="19" t="s">
        <v>410</v>
      </c>
      <c r="I75" s="19" t="s">
        <v>332</v>
      </c>
      <c r="J75" s="19" t="s">
        <v>288</v>
      </c>
      <c r="K75" s="20" t="s">
        <v>10</v>
      </c>
      <c r="L75" s="42">
        <f>4534.19*2</f>
        <v>9068.3799999999992</v>
      </c>
      <c r="M75" s="44">
        <f>3055.86*2</f>
        <v>6111.72</v>
      </c>
      <c r="N75">
        <v>0</v>
      </c>
      <c r="O75">
        <v>0</v>
      </c>
      <c r="P75">
        <v>68</v>
      </c>
      <c r="Q75" s="27">
        <v>0</v>
      </c>
      <c r="R75" s="27">
        <v>0</v>
      </c>
      <c r="S75" s="27">
        <v>39</v>
      </c>
      <c r="T75">
        <v>0</v>
      </c>
      <c r="U75">
        <v>0</v>
      </c>
      <c r="V75">
        <v>68</v>
      </c>
      <c r="W75">
        <v>68</v>
      </c>
      <c r="X75">
        <v>68</v>
      </c>
      <c r="Y75">
        <v>0</v>
      </c>
      <c r="Z75">
        <v>0</v>
      </c>
      <c r="AA75">
        <v>0</v>
      </c>
      <c r="AB75" s="34">
        <v>42859</v>
      </c>
      <c r="AC75" t="s">
        <v>670</v>
      </c>
      <c r="AD75">
        <v>2017</v>
      </c>
      <c r="AE75" s="34">
        <v>42859</v>
      </c>
      <c r="AF75" t="s">
        <v>663</v>
      </c>
    </row>
    <row r="76" spans="1:32" x14ac:dyDescent="0.2">
      <c r="A76" s="17">
        <v>2017</v>
      </c>
      <c r="B76" s="17" t="s">
        <v>158</v>
      </c>
      <c r="C76" s="17" t="s">
        <v>165</v>
      </c>
      <c r="D76" s="18">
        <v>5030</v>
      </c>
      <c r="E76" s="19" t="s">
        <v>170</v>
      </c>
      <c r="F76" s="19" t="s">
        <v>170</v>
      </c>
      <c r="G76" s="18" t="s">
        <v>403</v>
      </c>
      <c r="H76" s="19" t="s">
        <v>411</v>
      </c>
      <c r="I76" s="19" t="s">
        <v>412</v>
      </c>
      <c r="J76" s="19" t="s">
        <v>236</v>
      </c>
      <c r="K76" s="20" t="s">
        <v>10</v>
      </c>
      <c r="L76" s="42">
        <f>4479.9*2</f>
        <v>8959.7999999999993</v>
      </c>
      <c r="M76" s="44">
        <f>2799.63*2</f>
        <v>5599.26</v>
      </c>
      <c r="N76">
        <v>0</v>
      </c>
      <c r="O76">
        <v>0</v>
      </c>
      <c r="P76">
        <v>69</v>
      </c>
      <c r="Q76" s="27">
        <v>0</v>
      </c>
      <c r="R76" s="27">
        <v>0</v>
      </c>
      <c r="S76" s="27">
        <v>40</v>
      </c>
      <c r="T76">
        <v>0</v>
      </c>
      <c r="U76">
        <v>0</v>
      </c>
      <c r="V76">
        <v>69</v>
      </c>
      <c r="W76">
        <v>69</v>
      </c>
      <c r="X76">
        <v>69</v>
      </c>
      <c r="Y76">
        <v>0</v>
      </c>
      <c r="Z76">
        <v>0</v>
      </c>
      <c r="AA76">
        <v>0</v>
      </c>
      <c r="AB76" s="34">
        <v>42859</v>
      </c>
      <c r="AC76" t="s">
        <v>670</v>
      </c>
      <c r="AD76">
        <v>2017</v>
      </c>
      <c r="AE76" s="34">
        <v>42859</v>
      </c>
      <c r="AF76" t="s">
        <v>663</v>
      </c>
    </row>
    <row r="77" spans="1:32" x14ac:dyDescent="0.2">
      <c r="A77" s="17">
        <v>2017</v>
      </c>
      <c r="B77" s="17" t="s">
        <v>158</v>
      </c>
      <c r="C77" s="17" t="s">
        <v>165</v>
      </c>
      <c r="D77" s="18">
        <v>500</v>
      </c>
      <c r="E77" s="19" t="s">
        <v>222</v>
      </c>
      <c r="F77" s="19" t="s">
        <v>413</v>
      </c>
      <c r="G77" s="18" t="s">
        <v>414</v>
      </c>
      <c r="H77" s="19" t="s">
        <v>415</v>
      </c>
      <c r="I77" s="19" t="s">
        <v>416</v>
      </c>
      <c r="J77" s="19" t="s">
        <v>417</v>
      </c>
      <c r="K77" s="20" t="s">
        <v>11</v>
      </c>
      <c r="L77" s="42">
        <f>5930*2</f>
        <v>11860</v>
      </c>
      <c r="M77" s="44">
        <f>2092.13*2</f>
        <v>4184.26</v>
      </c>
      <c r="N77">
        <v>0</v>
      </c>
      <c r="O77">
        <v>0</v>
      </c>
      <c r="P77">
        <v>70</v>
      </c>
      <c r="Q77" s="27">
        <v>0</v>
      </c>
      <c r="R77" s="27">
        <v>0</v>
      </c>
      <c r="S77" s="27">
        <v>41</v>
      </c>
      <c r="T77">
        <v>0</v>
      </c>
      <c r="U77">
        <v>0</v>
      </c>
      <c r="V77">
        <v>70</v>
      </c>
      <c r="W77">
        <v>70</v>
      </c>
      <c r="X77">
        <v>70</v>
      </c>
      <c r="Y77">
        <v>0</v>
      </c>
      <c r="Z77">
        <v>0</v>
      </c>
      <c r="AA77">
        <v>0</v>
      </c>
      <c r="AB77" s="34">
        <v>42859</v>
      </c>
      <c r="AC77" t="s">
        <v>670</v>
      </c>
      <c r="AD77">
        <v>2017</v>
      </c>
      <c r="AE77" s="34">
        <v>42859</v>
      </c>
      <c r="AF77" t="s">
        <v>663</v>
      </c>
    </row>
    <row r="78" spans="1:32" ht="51" x14ac:dyDescent="0.2">
      <c r="A78" s="17">
        <v>2017</v>
      </c>
      <c r="B78" s="17" t="s">
        <v>158</v>
      </c>
      <c r="C78" s="17" t="s">
        <v>165</v>
      </c>
      <c r="D78" s="18">
        <v>500</v>
      </c>
      <c r="E78" s="21" t="s">
        <v>418</v>
      </c>
      <c r="F78" s="21" t="s">
        <v>419</v>
      </c>
      <c r="G78" s="22" t="s">
        <v>420</v>
      </c>
      <c r="H78" s="19" t="s">
        <v>421</v>
      </c>
      <c r="I78" s="19" t="s">
        <v>400</v>
      </c>
      <c r="J78" s="19" t="s">
        <v>422</v>
      </c>
      <c r="K78" s="20" t="s">
        <v>10</v>
      </c>
      <c r="L78" s="42">
        <f>5635*2</f>
        <v>11270</v>
      </c>
      <c r="M78" s="44">
        <f>4234.45*2</f>
        <v>8468.9</v>
      </c>
      <c r="N78">
        <v>0</v>
      </c>
      <c r="O78">
        <v>0</v>
      </c>
      <c r="P78">
        <v>71</v>
      </c>
      <c r="Q78" s="27">
        <v>0</v>
      </c>
      <c r="R78" s="27">
        <v>0</v>
      </c>
      <c r="S78" s="27">
        <v>42</v>
      </c>
      <c r="T78">
        <v>0</v>
      </c>
      <c r="U78">
        <v>0</v>
      </c>
      <c r="V78">
        <v>71</v>
      </c>
      <c r="W78">
        <v>71</v>
      </c>
      <c r="X78">
        <v>71</v>
      </c>
      <c r="Y78">
        <v>0</v>
      </c>
      <c r="Z78">
        <v>0</v>
      </c>
      <c r="AA78">
        <v>0</v>
      </c>
      <c r="AB78" s="34">
        <v>42859</v>
      </c>
      <c r="AC78" t="s">
        <v>670</v>
      </c>
      <c r="AD78">
        <v>2017</v>
      </c>
      <c r="AE78" s="34">
        <v>42859</v>
      </c>
      <c r="AF78" t="s">
        <v>663</v>
      </c>
    </row>
    <row r="79" spans="1:32" x14ac:dyDescent="0.2">
      <c r="A79" s="17">
        <v>2017</v>
      </c>
      <c r="B79" s="17" t="s">
        <v>158</v>
      </c>
      <c r="C79" s="17" t="s">
        <v>165</v>
      </c>
      <c r="D79" s="18">
        <v>300</v>
      </c>
      <c r="E79" s="19" t="s">
        <v>196</v>
      </c>
      <c r="F79" s="19" t="s">
        <v>423</v>
      </c>
      <c r="G79" s="18" t="s">
        <v>424</v>
      </c>
      <c r="H79" s="19" t="s">
        <v>425</v>
      </c>
      <c r="I79" s="19" t="s">
        <v>345</v>
      </c>
      <c r="J79" s="19" t="s">
        <v>346</v>
      </c>
      <c r="K79" s="20" t="s">
        <v>11</v>
      </c>
      <c r="L79" s="42">
        <f>6041.66*2</f>
        <v>12083.32</v>
      </c>
      <c r="M79" s="44">
        <v>4473.1000000000004</v>
      </c>
      <c r="N79">
        <v>0</v>
      </c>
      <c r="O79">
        <v>0</v>
      </c>
      <c r="P79">
        <v>72</v>
      </c>
      <c r="Q79" s="27">
        <v>0</v>
      </c>
      <c r="R79" s="27">
        <v>0</v>
      </c>
      <c r="S79" s="27">
        <v>43</v>
      </c>
      <c r="T79">
        <v>0</v>
      </c>
      <c r="U79">
        <v>0</v>
      </c>
      <c r="V79">
        <v>72</v>
      </c>
      <c r="W79">
        <v>72</v>
      </c>
      <c r="X79">
        <v>72</v>
      </c>
      <c r="Y79">
        <v>0</v>
      </c>
      <c r="Z79">
        <v>0</v>
      </c>
      <c r="AA79">
        <v>0</v>
      </c>
      <c r="AB79" s="34">
        <v>42859</v>
      </c>
      <c r="AC79" t="s">
        <v>670</v>
      </c>
      <c r="AD79">
        <v>2017</v>
      </c>
      <c r="AE79" s="34">
        <v>42859</v>
      </c>
      <c r="AF79" t="s">
        <v>663</v>
      </c>
    </row>
    <row r="80" spans="1:32" x14ac:dyDescent="0.2">
      <c r="A80" s="17">
        <v>2017</v>
      </c>
      <c r="B80" s="17" t="s">
        <v>158</v>
      </c>
      <c r="C80" s="17" t="s">
        <v>165</v>
      </c>
      <c r="D80" s="18">
        <v>600</v>
      </c>
      <c r="E80" s="19" t="s">
        <v>426</v>
      </c>
      <c r="F80" s="19" t="s">
        <v>427</v>
      </c>
      <c r="G80" s="18" t="s">
        <v>424</v>
      </c>
      <c r="H80" s="19" t="s">
        <v>193</v>
      </c>
      <c r="I80" s="19" t="s">
        <v>428</v>
      </c>
      <c r="J80" s="19" t="s">
        <v>236</v>
      </c>
      <c r="K80" s="20" t="s">
        <v>10</v>
      </c>
      <c r="L80" s="42">
        <f>6079.02*2</f>
        <v>12158.04</v>
      </c>
      <c r="M80" s="44">
        <f>4764.15*2</f>
        <v>9528.2999999999993</v>
      </c>
      <c r="N80">
        <v>0</v>
      </c>
      <c r="O80">
        <v>0</v>
      </c>
      <c r="P80">
        <v>73</v>
      </c>
      <c r="Q80" s="27">
        <v>0</v>
      </c>
      <c r="R80" s="27">
        <v>0</v>
      </c>
      <c r="S80" s="27">
        <v>44</v>
      </c>
      <c r="T80">
        <v>0</v>
      </c>
      <c r="U80">
        <v>0</v>
      </c>
      <c r="V80">
        <v>73</v>
      </c>
      <c r="W80">
        <v>73</v>
      </c>
      <c r="X80">
        <v>73</v>
      </c>
      <c r="Y80">
        <v>0</v>
      </c>
      <c r="Z80">
        <v>0</v>
      </c>
      <c r="AA80">
        <v>0</v>
      </c>
      <c r="AB80" s="34">
        <v>42859</v>
      </c>
      <c r="AC80" t="s">
        <v>670</v>
      </c>
      <c r="AD80">
        <v>2017</v>
      </c>
      <c r="AE80" s="34">
        <v>42859</v>
      </c>
      <c r="AF80" t="s">
        <v>663</v>
      </c>
    </row>
    <row r="81" spans="1:32" x14ac:dyDescent="0.2">
      <c r="A81" s="17">
        <v>2017</v>
      </c>
      <c r="B81" s="17" t="s">
        <v>158</v>
      </c>
      <c r="C81" s="17" t="s">
        <v>165</v>
      </c>
      <c r="D81" s="18">
        <v>700</v>
      </c>
      <c r="E81" s="19" t="s">
        <v>186</v>
      </c>
      <c r="F81" s="19" t="s">
        <v>187</v>
      </c>
      <c r="G81" s="18" t="s">
        <v>424</v>
      </c>
      <c r="H81" s="19" t="s">
        <v>429</v>
      </c>
      <c r="I81" s="19" t="s">
        <v>430</v>
      </c>
      <c r="J81" s="19" t="s">
        <v>314</v>
      </c>
      <c r="K81" s="20" t="s">
        <v>10</v>
      </c>
      <c r="L81" s="42">
        <f>6082.19*2</f>
        <v>12164.38</v>
      </c>
      <c r="M81" s="44">
        <f>2640.7*2</f>
        <v>5281.4</v>
      </c>
      <c r="N81">
        <v>0</v>
      </c>
      <c r="O81">
        <v>0</v>
      </c>
      <c r="P81">
        <v>74</v>
      </c>
      <c r="Q81" s="27">
        <v>0</v>
      </c>
      <c r="R81" s="27">
        <v>0</v>
      </c>
      <c r="S81" s="27">
        <v>45</v>
      </c>
      <c r="T81">
        <v>0</v>
      </c>
      <c r="U81">
        <v>0</v>
      </c>
      <c r="V81">
        <v>74</v>
      </c>
      <c r="W81">
        <v>74</v>
      </c>
      <c r="X81">
        <v>74</v>
      </c>
      <c r="Y81">
        <v>0</v>
      </c>
      <c r="Z81">
        <v>0</v>
      </c>
      <c r="AA81">
        <v>0</v>
      </c>
      <c r="AB81" s="34">
        <v>42859</v>
      </c>
      <c r="AC81" t="s">
        <v>670</v>
      </c>
      <c r="AD81">
        <v>2017</v>
      </c>
      <c r="AE81" s="34">
        <v>42859</v>
      </c>
      <c r="AF81" t="s">
        <v>663</v>
      </c>
    </row>
    <row r="82" spans="1:32" x14ac:dyDescent="0.2">
      <c r="A82" s="17">
        <v>2017</v>
      </c>
      <c r="B82" s="17" t="s">
        <v>158</v>
      </c>
      <c r="C82" s="17" t="s">
        <v>165</v>
      </c>
      <c r="D82" s="18">
        <v>800</v>
      </c>
      <c r="E82" s="19" t="s">
        <v>191</v>
      </c>
      <c r="F82" s="19" t="s">
        <v>171</v>
      </c>
      <c r="G82" s="18" t="s">
        <v>424</v>
      </c>
      <c r="H82" s="19" t="s">
        <v>431</v>
      </c>
      <c r="I82" s="19" t="s">
        <v>295</v>
      </c>
      <c r="J82" s="19" t="s">
        <v>432</v>
      </c>
      <c r="K82" s="20" t="s">
        <v>10</v>
      </c>
      <c r="L82" s="42">
        <f>5147.59*2</f>
        <v>10295.18</v>
      </c>
      <c r="M82" s="44">
        <f>1302.25*2</f>
        <v>2604.5</v>
      </c>
      <c r="N82">
        <v>0</v>
      </c>
      <c r="O82">
        <v>0</v>
      </c>
      <c r="P82">
        <v>75</v>
      </c>
      <c r="Q82" s="27">
        <v>0</v>
      </c>
      <c r="R82" s="27">
        <v>0</v>
      </c>
      <c r="S82" s="27">
        <v>46</v>
      </c>
      <c r="T82">
        <v>0</v>
      </c>
      <c r="U82">
        <v>0</v>
      </c>
      <c r="V82">
        <v>75</v>
      </c>
      <c r="W82">
        <v>75</v>
      </c>
      <c r="X82">
        <v>75</v>
      </c>
      <c r="Y82">
        <v>0</v>
      </c>
      <c r="Z82">
        <v>0</v>
      </c>
      <c r="AA82">
        <v>0</v>
      </c>
      <c r="AB82" s="34">
        <v>42859</v>
      </c>
      <c r="AC82" t="s">
        <v>670</v>
      </c>
      <c r="AD82">
        <v>2017</v>
      </c>
      <c r="AE82" s="34">
        <v>42859</v>
      </c>
      <c r="AF82" t="s">
        <v>663</v>
      </c>
    </row>
    <row r="83" spans="1:32" x14ac:dyDescent="0.2">
      <c r="A83" s="17">
        <v>2017</v>
      </c>
      <c r="B83" s="17" t="s">
        <v>158</v>
      </c>
      <c r="C83" s="17" t="s">
        <v>165</v>
      </c>
      <c r="D83" s="18">
        <v>500</v>
      </c>
      <c r="E83" s="19" t="s">
        <v>418</v>
      </c>
      <c r="F83" s="19" t="s">
        <v>433</v>
      </c>
      <c r="G83" s="18" t="s">
        <v>434</v>
      </c>
      <c r="H83" s="19" t="s">
        <v>435</v>
      </c>
      <c r="I83" s="19" t="s">
        <v>436</v>
      </c>
      <c r="J83" s="19" t="s">
        <v>437</v>
      </c>
      <c r="K83" s="20" t="s">
        <v>10</v>
      </c>
      <c r="L83" s="42">
        <f>5635*2</f>
        <v>11270</v>
      </c>
      <c r="M83" s="44">
        <f>2569.05*2</f>
        <v>5138.1000000000004</v>
      </c>
      <c r="N83">
        <v>0</v>
      </c>
      <c r="O83">
        <v>0</v>
      </c>
      <c r="P83">
        <v>76</v>
      </c>
      <c r="Q83" s="27">
        <v>0</v>
      </c>
      <c r="R83" s="27">
        <v>0</v>
      </c>
      <c r="S83" s="27">
        <v>47</v>
      </c>
      <c r="T83">
        <v>0</v>
      </c>
      <c r="U83">
        <v>0</v>
      </c>
      <c r="V83">
        <v>76</v>
      </c>
      <c r="W83">
        <v>76</v>
      </c>
      <c r="X83">
        <v>76</v>
      </c>
      <c r="Y83">
        <v>0</v>
      </c>
      <c r="Z83">
        <v>0</v>
      </c>
      <c r="AA83">
        <v>0</v>
      </c>
      <c r="AB83" s="34">
        <v>42859</v>
      </c>
      <c r="AC83" t="s">
        <v>670</v>
      </c>
      <c r="AD83">
        <v>2017</v>
      </c>
      <c r="AE83" s="34">
        <v>42859</v>
      </c>
      <c r="AF83" t="s">
        <v>663</v>
      </c>
    </row>
    <row r="84" spans="1:32" x14ac:dyDescent="0.2">
      <c r="A84" s="17">
        <v>2017</v>
      </c>
      <c r="B84" s="17" t="s">
        <v>158</v>
      </c>
      <c r="C84" s="17" t="s">
        <v>165</v>
      </c>
      <c r="D84" s="18">
        <v>300</v>
      </c>
      <c r="E84" s="19" t="s">
        <v>438</v>
      </c>
      <c r="F84" s="19" t="s">
        <v>439</v>
      </c>
      <c r="G84" s="18" t="s">
        <v>440</v>
      </c>
      <c r="H84" s="19" t="s">
        <v>441</v>
      </c>
      <c r="I84" s="19" t="s">
        <v>442</v>
      </c>
      <c r="J84" s="19" t="s">
        <v>443</v>
      </c>
      <c r="K84" s="20" t="s">
        <v>10</v>
      </c>
      <c r="L84" s="42">
        <f>6151.66*2</f>
        <v>12303.32</v>
      </c>
      <c r="M84" s="44">
        <f>3943.83*2</f>
        <v>7887.66</v>
      </c>
      <c r="N84">
        <v>0</v>
      </c>
      <c r="O84">
        <v>0</v>
      </c>
      <c r="P84">
        <v>77</v>
      </c>
      <c r="Q84" s="27">
        <v>0</v>
      </c>
      <c r="R84" s="27">
        <v>0</v>
      </c>
      <c r="S84" s="27">
        <v>48</v>
      </c>
      <c r="T84">
        <v>0</v>
      </c>
      <c r="U84">
        <v>0</v>
      </c>
      <c r="V84">
        <v>77</v>
      </c>
      <c r="W84">
        <v>77</v>
      </c>
      <c r="X84">
        <v>77</v>
      </c>
      <c r="Y84">
        <v>0</v>
      </c>
      <c r="Z84">
        <v>0</v>
      </c>
      <c r="AA84">
        <v>0</v>
      </c>
      <c r="AB84" s="34">
        <v>42859</v>
      </c>
      <c r="AC84" t="s">
        <v>670</v>
      </c>
      <c r="AD84">
        <v>2017</v>
      </c>
      <c r="AE84" s="34">
        <v>42859</v>
      </c>
      <c r="AF84" t="s">
        <v>663</v>
      </c>
    </row>
    <row r="85" spans="1:32" x14ac:dyDescent="0.2">
      <c r="A85" s="17">
        <v>2017</v>
      </c>
      <c r="B85" s="17" t="s">
        <v>158</v>
      </c>
      <c r="C85" s="17" t="s">
        <v>165</v>
      </c>
      <c r="D85" s="18">
        <v>1000</v>
      </c>
      <c r="E85" s="19" t="s">
        <v>175</v>
      </c>
      <c r="F85" s="19" t="s">
        <v>175</v>
      </c>
      <c r="G85" s="18" t="s">
        <v>440</v>
      </c>
      <c r="H85" s="19" t="s">
        <v>444</v>
      </c>
      <c r="I85" s="19" t="s">
        <v>194</v>
      </c>
      <c r="J85" s="19" t="s">
        <v>213</v>
      </c>
      <c r="K85" s="20" t="s">
        <v>10</v>
      </c>
      <c r="L85" s="42">
        <f>4441.39*2</f>
        <v>8882.7800000000007</v>
      </c>
      <c r="M85" s="44">
        <f>3032.69*2</f>
        <v>6065.38</v>
      </c>
      <c r="N85">
        <v>0</v>
      </c>
      <c r="O85">
        <v>0</v>
      </c>
      <c r="P85">
        <v>78</v>
      </c>
      <c r="Q85" s="27">
        <v>0</v>
      </c>
      <c r="R85" s="27">
        <v>0</v>
      </c>
      <c r="S85" s="27">
        <v>49</v>
      </c>
      <c r="T85">
        <v>0</v>
      </c>
      <c r="U85">
        <v>0</v>
      </c>
      <c r="V85">
        <v>78</v>
      </c>
      <c r="W85">
        <v>78</v>
      </c>
      <c r="X85">
        <v>78</v>
      </c>
      <c r="Y85">
        <v>0</v>
      </c>
      <c r="Z85">
        <v>0</v>
      </c>
      <c r="AA85">
        <v>0</v>
      </c>
      <c r="AB85" s="34">
        <v>42859</v>
      </c>
      <c r="AC85" t="s">
        <v>670</v>
      </c>
      <c r="AD85">
        <v>2017</v>
      </c>
      <c r="AE85" s="34">
        <v>42859</v>
      </c>
      <c r="AF85" t="s">
        <v>663</v>
      </c>
    </row>
    <row r="86" spans="1:32" x14ac:dyDescent="0.2">
      <c r="A86" s="17">
        <v>2017</v>
      </c>
      <c r="B86" s="17" t="s">
        <v>158</v>
      </c>
      <c r="C86" s="17" t="s">
        <v>165</v>
      </c>
      <c r="D86" s="18">
        <v>500</v>
      </c>
      <c r="E86" s="19" t="s">
        <v>222</v>
      </c>
      <c r="F86" s="19" t="s">
        <v>445</v>
      </c>
      <c r="G86" s="18" t="s">
        <v>446</v>
      </c>
      <c r="H86" s="19" t="s">
        <v>447</v>
      </c>
      <c r="I86" s="19" t="s">
        <v>448</v>
      </c>
      <c r="J86" s="19" t="s">
        <v>449</v>
      </c>
      <c r="K86" s="20" t="s">
        <v>11</v>
      </c>
      <c r="L86" s="42">
        <f>5305*2</f>
        <v>10610</v>
      </c>
      <c r="M86" s="44">
        <f>3248.91*2</f>
        <v>6497.82</v>
      </c>
      <c r="N86">
        <v>0</v>
      </c>
      <c r="O86">
        <v>0</v>
      </c>
      <c r="P86">
        <v>79</v>
      </c>
      <c r="Q86" s="27">
        <v>0</v>
      </c>
      <c r="R86" s="27">
        <v>0</v>
      </c>
      <c r="S86" s="33">
        <v>0</v>
      </c>
      <c r="T86">
        <v>0</v>
      </c>
      <c r="U86">
        <v>0</v>
      </c>
      <c r="V86">
        <v>79</v>
      </c>
      <c r="W86">
        <v>79</v>
      </c>
      <c r="X86">
        <v>79</v>
      </c>
      <c r="Y86">
        <v>0</v>
      </c>
      <c r="Z86">
        <v>0</v>
      </c>
      <c r="AA86">
        <v>0</v>
      </c>
      <c r="AB86" s="34">
        <v>42859</v>
      </c>
      <c r="AC86" t="s">
        <v>670</v>
      </c>
      <c r="AD86">
        <v>2017</v>
      </c>
      <c r="AE86" s="34">
        <v>42859</v>
      </c>
      <c r="AF86" t="s">
        <v>663</v>
      </c>
    </row>
    <row r="87" spans="1:32" x14ac:dyDescent="0.2">
      <c r="A87" s="17">
        <v>2017</v>
      </c>
      <c r="B87" s="17" t="s">
        <v>158</v>
      </c>
      <c r="C87" s="17" t="s">
        <v>165</v>
      </c>
      <c r="D87" s="18">
        <v>300</v>
      </c>
      <c r="E87" s="19" t="s">
        <v>196</v>
      </c>
      <c r="F87" s="19" t="s">
        <v>450</v>
      </c>
      <c r="G87" s="18" t="s">
        <v>451</v>
      </c>
      <c r="H87" s="19" t="s">
        <v>452</v>
      </c>
      <c r="I87" s="19" t="s">
        <v>453</v>
      </c>
      <c r="J87" s="19" t="s">
        <v>454</v>
      </c>
      <c r="K87" s="20" t="s">
        <v>11</v>
      </c>
      <c r="L87" s="42">
        <f>5931.66*2</f>
        <v>11863.32</v>
      </c>
      <c r="M87" s="44">
        <v>4992.3900000000003</v>
      </c>
      <c r="N87">
        <v>0</v>
      </c>
      <c r="O87">
        <v>0</v>
      </c>
      <c r="P87">
        <v>80</v>
      </c>
      <c r="Q87" s="27">
        <v>0</v>
      </c>
      <c r="R87" s="27">
        <v>0</v>
      </c>
      <c r="S87" s="33">
        <v>0</v>
      </c>
      <c r="T87">
        <v>0</v>
      </c>
      <c r="U87">
        <v>0</v>
      </c>
      <c r="V87">
        <v>80</v>
      </c>
      <c r="W87">
        <v>80</v>
      </c>
      <c r="X87">
        <v>80</v>
      </c>
      <c r="Y87">
        <v>0</v>
      </c>
      <c r="Z87">
        <v>0</v>
      </c>
      <c r="AA87">
        <v>0</v>
      </c>
      <c r="AB87" s="34">
        <v>42859</v>
      </c>
      <c r="AC87" t="s">
        <v>670</v>
      </c>
      <c r="AD87">
        <v>2017</v>
      </c>
      <c r="AE87" s="34">
        <v>42859</v>
      </c>
      <c r="AF87" t="s">
        <v>663</v>
      </c>
    </row>
    <row r="88" spans="1:32" x14ac:dyDescent="0.2">
      <c r="A88" s="17">
        <v>2017</v>
      </c>
      <c r="B88" s="17" t="s">
        <v>158</v>
      </c>
      <c r="C88" s="17" t="s">
        <v>165</v>
      </c>
      <c r="D88" s="18">
        <v>500</v>
      </c>
      <c r="E88" s="19" t="s">
        <v>222</v>
      </c>
      <c r="F88" s="19" t="s">
        <v>455</v>
      </c>
      <c r="G88" s="18" t="s">
        <v>456</v>
      </c>
      <c r="H88" s="19" t="s">
        <v>457</v>
      </c>
      <c r="I88" s="19" t="s">
        <v>458</v>
      </c>
      <c r="J88" s="19" t="s">
        <v>380</v>
      </c>
      <c r="K88" s="20" t="s">
        <v>11</v>
      </c>
      <c r="L88" s="42">
        <f>5635*2</f>
        <v>11270</v>
      </c>
      <c r="M88" s="44">
        <f>2614.55*2</f>
        <v>5229.1000000000004</v>
      </c>
      <c r="N88">
        <v>0</v>
      </c>
      <c r="O88">
        <v>0</v>
      </c>
      <c r="P88">
        <v>81</v>
      </c>
      <c r="Q88" s="27">
        <v>0</v>
      </c>
      <c r="R88" s="27">
        <v>0</v>
      </c>
      <c r="S88" s="27">
        <v>50</v>
      </c>
      <c r="T88">
        <v>0</v>
      </c>
      <c r="U88">
        <v>0</v>
      </c>
      <c r="V88">
        <v>81</v>
      </c>
      <c r="W88">
        <v>81</v>
      </c>
      <c r="X88">
        <v>81</v>
      </c>
      <c r="Y88">
        <v>0</v>
      </c>
      <c r="Z88">
        <v>0</v>
      </c>
      <c r="AA88">
        <v>0</v>
      </c>
      <c r="AB88" s="34">
        <v>42859</v>
      </c>
      <c r="AC88" t="s">
        <v>670</v>
      </c>
      <c r="AD88">
        <v>2017</v>
      </c>
      <c r="AE88" s="34">
        <v>42859</v>
      </c>
      <c r="AF88" t="s">
        <v>663</v>
      </c>
    </row>
    <row r="89" spans="1:32" x14ac:dyDescent="0.2">
      <c r="A89" s="17">
        <v>2017</v>
      </c>
      <c r="B89" s="17" t="s">
        <v>158</v>
      </c>
      <c r="C89" s="17" t="s">
        <v>165</v>
      </c>
      <c r="D89" s="18">
        <v>300</v>
      </c>
      <c r="E89" s="19" t="s">
        <v>291</v>
      </c>
      <c r="F89" s="19" t="s">
        <v>459</v>
      </c>
      <c r="G89" s="18" t="s">
        <v>460</v>
      </c>
      <c r="H89" s="19" t="s">
        <v>461</v>
      </c>
      <c r="I89" s="19" t="s">
        <v>257</v>
      </c>
      <c r="J89" s="19" t="s">
        <v>246</v>
      </c>
      <c r="K89" s="20" t="s">
        <v>11</v>
      </c>
      <c r="L89" s="42">
        <f>6041.66*2</f>
        <v>12083.32</v>
      </c>
      <c r="M89" s="44">
        <f>4861.71*2</f>
        <v>9723.42</v>
      </c>
      <c r="N89">
        <v>0</v>
      </c>
      <c r="O89">
        <v>0</v>
      </c>
      <c r="P89">
        <v>82</v>
      </c>
      <c r="Q89" s="27">
        <v>0</v>
      </c>
      <c r="R89" s="27">
        <v>0</v>
      </c>
      <c r="S89" s="27">
        <v>51</v>
      </c>
      <c r="T89">
        <v>0</v>
      </c>
      <c r="U89">
        <v>0</v>
      </c>
      <c r="V89">
        <v>82</v>
      </c>
      <c r="W89">
        <v>82</v>
      </c>
      <c r="X89">
        <v>82</v>
      </c>
      <c r="Y89">
        <v>0</v>
      </c>
      <c r="Z89">
        <v>0</v>
      </c>
      <c r="AA89">
        <v>0</v>
      </c>
      <c r="AB89" s="34">
        <v>42859</v>
      </c>
      <c r="AC89" t="s">
        <v>670</v>
      </c>
      <c r="AD89">
        <v>2017</v>
      </c>
      <c r="AE89" s="34">
        <v>42859</v>
      </c>
      <c r="AF89" t="s">
        <v>663</v>
      </c>
    </row>
    <row r="90" spans="1:32" x14ac:dyDescent="0.2">
      <c r="A90" s="17">
        <v>2017</v>
      </c>
      <c r="B90" s="17" t="s">
        <v>158</v>
      </c>
      <c r="C90" s="17" t="s">
        <v>165</v>
      </c>
      <c r="D90" s="18">
        <v>800</v>
      </c>
      <c r="E90" s="19" t="s">
        <v>191</v>
      </c>
      <c r="F90" s="19" t="s">
        <v>171</v>
      </c>
      <c r="G90" s="18" t="s">
        <v>460</v>
      </c>
      <c r="H90" s="19" t="s">
        <v>462</v>
      </c>
      <c r="I90" s="19" t="s">
        <v>463</v>
      </c>
      <c r="J90" s="19" t="s">
        <v>464</v>
      </c>
      <c r="K90" s="20" t="s">
        <v>10</v>
      </c>
      <c r="L90" s="42">
        <f>5037.59*2</f>
        <v>10075.18</v>
      </c>
      <c r="M90" s="44">
        <f>1532.42*2</f>
        <v>3064.84</v>
      </c>
      <c r="N90">
        <v>0</v>
      </c>
      <c r="O90">
        <v>0</v>
      </c>
      <c r="P90">
        <v>83</v>
      </c>
      <c r="Q90" s="27">
        <v>0</v>
      </c>
      <c r="R90" s="27">
        <v>0</v>
      </c>
      <c r="S90" s="27">
        <v>52</v>
      </c>
      <c r="T90">
        <v>0</v>
      </c>
      <c r="U90">
        <v>0</v>
      </c>
      <c r="V90">
        <v>83</v>
      </c>
      <c r="W90">
        <v>83</v>
      </c>
      <c r="X90">
        <v>83</v>
      </c>
      <c r="Y90">
        <v>0</v>
      </c>
      <c r="Z90">
        <v>0</v>
      </c>
      <c r="AA90">
        <v>0</v>
      </c>
      <c r="AB90" s="34">
        <v>42859</v>
      </c>
      <c r="AC90" t="s">
        <v>670</v>
      </c>
      <c r="AD90">
        <v>2017</v>
      </c>
      <c r="AE90" s="34">
        <v>42859</v>
      </c>
      <c r="AF90" t="s">
        <v>663</v>
      </c>
    </row>
    <row r="91" spans="1:32" x14ac:dyDescent="0.2">
      <c r="A91" s="17">
        <v>2017</v>
      </c>
      <c r="B91" s="17" t="s">
        <v>158</v>
      </c>
      <c r="C91" s="17" t="s">
        <v>165</v>
      </c>
      <c r="D91" s="18">
        <v>5030</v>
      </c>
      <c r="E91" s="19" t="s">
        <v>465</v>
      </c>
      <c r="F91" s="19" t="s">
        <v>465</v>
      </c>
      <c r="G91" s="18" t="s">
        <v>466</v>
      </c>
      <c r="H91" s="19" t="s">
        <v>467</v>
      </c>
      <c r="I91" s="19" t="s">
        <v>314</v>
      </c>
      <c r="J91" s="19" t="s">
        <v>468</v>
      </c>
      <c r="K91" s="20" t="s">
        <v>10</v>
      </c>
      <c r="L91" s="42">
        <f>4664.9*2</f>
        <v>9329.7999999999993</v>
      </c>
      <c r="M91" s="44">
        <f>1963.37*2</f>
        <v>3926.74</v>
      </c>
      <c r="N91">
        <v>0</v>
      </c>
      <c r="O91">
        <v>0</v>
      </c>
      <c r="P91">
        <v>84</v>
      </c>
      <c r="Q91" s="27">
        <v>1</v>
      </c>
      <c r="R91" s="27">
        <v>0</v>
      </c>
      <c r="S91" s="27">
        <v>53</v>
      </c>
      <c r="T91">
        <v>0</v>
      </c>
      <c r="U91">
        <v>0</v>
      </c>
      <c r="V91">
        <v>84</v>
      </c>
      <c r="W91">
        <v>84</v>
      </c>
      <c r="X91">
        <v>84</v>
      </c>
      <c r="Y91">
        <v>0</v>
      </c>
      <c r="Z91">
        <v>0</v>
      </c>
      <c r="AA91">
        <v>0</v>
      </c>
      <c r="AB91" s="34">
        <v>42859</v>
      </c>
      <c r="AC91" t="s">
        <v>670</v>
      </c>
      <c r="AD91">
        <v>2017</v>
      </c>
      <c r="AE91" s="34">
        <v>42859</v>
      </c>
      <c r="AF91" t="s">
        <v>663</v>
      </c>
    </row>
    <row r="92" spans="1:32" x14ac:dyDescent="0.2">
      <c r="A92" s="17">
        <v>2017</v>
      </c>
      <c r="B92" s="17" t="s">
        <v>158</v>
      </c>
      <c r="C92" s="17" t="s">
        <v>165</v>
      </c>
      <c r="D92" s="18">
        <v>500</v>
      </c>
      <c r="E92" s="19" t="s">
        <v>222</v>
      </c>
      <c r="F92" s="19" t="s">
        <v>469</v>
      </c>
      <c r="G92" s="18" t="s">
        <v>470</v>
      </c>
      <c r="H92" s="19" t="s">
        <v>471</v>
      </c>
      <c r="I92" s="19" t="s">
        <v>472</v>
      </c>
      <c r="J92" s="19" t="s">
        <v>271</v>
      </c>
      <c r="K92" s="20" t="s">
        <v>11</v>
      </c>
      <c r="L92" s="42">
        <f>6519.02*2</f>
        <v>13038.04</v>
      </c>
      <c r="M92" s="44">
        <f>2343.99*2</f>
        <v>4687.9799999999996</v>
      </c>
      <c r="N92">
        <v>0</v>
      </c>
      <c r="O92">
        <v>0</v>
      </c>
      <c r="P92">
        <v>85</v>
      </c>
      <c r="Q92" s="27">
        <v>0</v>
      </c>
      <c r="R92" s="27">
        <v>0</v>
      </c>
      <c r="S92" s="27">
        <v>54</v>
      </c>
      <c r="T92">
        <v>0</v>
      </c>
      <c r="U92">
        <v>0</v>
      </c>
      <c r="V92">
        <v>85</v>
      </c>
      <c r="W92">
        <v>85</v>
      </c>
      <c r="X92">
        <v>85</v>
      </c>
      <c r="Y92">
        <v>0</v>
      </c>
      <c r="Z92">
        <v>0</v>
      </c>
      <c r="AA92">
        <v>0</v>
      </c>
      <c r="AB92" s="34">
        <v>42859</v>
      </c>
      <c r="AC92" t="s">
        <v>670</v>
      </c>
      <c r="AD92">
        <v>2017</v>
      </c>
      <c r="AE92" s="34">
        <v>42859</v>
      </c>
      <c r="AF92" t="s">
        <v>663</v>
      </c>
    </row>
    <row r="93" spans="1:32" x14ac:dyDescent="0.2">
      <c r="A93" s="17">
        <v>2017</v>
      </c>
      <c r="B93" s="17" t="s">
        <v>158</v>
      </c>
      <c r="C93" s="17" t="s">
        <v>165</v>
      </c>
      <c r="D93" s="18">
        <v>600</v>
      </c>
      <c r="E93" s="19" t="s">
        <v>473</v>
      </c>
      <c r="F93" s="19" t="s">
        <v>474</v>
      </c>
      <c r="G93" s="18" t="s">
        <v>475</v>
      </c>
      <c r="H93" s="19" t="s">
        <v>476</v>
      </c>
      <c r="I93" s="19" t="s">
        <v>477</v>
      </c>
      <c r="J93" s="19" t="s">
        <v>380</v>
      </c>
      <c r="K93" s="20" t="s">
        <v>11</v>
      </c>
      <c r="L93" s="42">
        <f>6519.02*2</f>
        <v>13038.04</v>
      </c>
      <c r="M93" s="44">
        <f>2343.99*2</f>
        <v>4687.9799999999996</v>
      </c>
      <c r="N93">
        <v>0</v>
      </c>
      <c r="O93">
        <v>0</v>
      </c>
      <c r="P93">
        <v>86</v>
      </c>
      <c r="Q93" s="27">
        <v>0</v>
      </c>
      <c r="R93" s="27">
        <v>0</v>
      </c>
      <c r="S93" s="27">
        <v>55</v>
      </c>
      <c r="T93">
        <v>0</v>
      </c>
      <c r="U93">
        <v>0</v>
      </c>
      <c r="V93">
        <v>86</v>
      </c>
      <c r="W93">
        <v>86</v>
      </c>
      <c r="X93">
        <v>86</v>
      </c>
      <c r="Y93">
        <v>0</v>
      </c>
      <c r="Z93">
        <v>0</v>
      </c>
      <c r="AA93">
        <v>0</v>
      </c>
      <c r="AB93" s="34">
        <v>42859</v>
      </c>
      <c r="AC93" t="s">
        <v>670</v>
      </c>
      <c r="AD93">
        <v>2017</v>
      </c>
      <c r="AE93" s="34">
        <v>42859</v>
      </c>
      <c r="AF93" t="s">
        <v>663</v>
      </c>
    </row>
    <row r="94" spans="1:32" x14ac:dyDescent="0.2">
      <c r="A94" s="17">
        <v>2017</v>
      </c>
      <c r="B94" s="17" t="s">
        <v>158</v>
      </c>
      <c r="C94" s="17" t="s">
        <v>165</v>
      </c>
      <c r="D94" s="18">
        <v>500</v>
      </c>
      <c r="E94" s="19" t="s">
        <v>222</v>
      </c>
      <c r="F94" s="19" t="s">
        <v>478</v>
      </c>
      <c r="G94" s="18" t="s">
        <v>479</v>
      </c>
      <c r="H94" s="19" t="s">
        <v>480</v>
      </c>
      <c r="I94" s="19" t="s">
        <v>481</v>
      </c>
      <c r="J94" s="19" t="s">
        <v>213</v>
      </c>
      <c r="K94" s="20" t="s">
        <v>11</v>
      </c>
      <c r="L94" s="42">
        <f>5415*2</f>
        <v>10830</v>
      </c>
      <c r="M94" s="44">
        <f>4454.61*2</f>
        <v>8909.2199999999993</v>
      </c>
      <c r="N94">
        <v>0</v>
      </c>
      <c r="O94">
        <v>0</v>
      </c>
      <c r="P94">
        <v>87</v>
      </c>
      <c r="Q94" s="27">
        <v>0</v>
      </c>
      <c r="R94" s="27">
        <v>0</v>
      </c>
      <c r="S94" s="27">
        <v>56</v>
      </c>
      <c r="T94">
        <v>0</v>
      </c>
      <c r="U94">
        <v>0</v>
      </c>
      <c r="V94">
        <v>87</v>
      </c>
      <c r="W94">
        <v>87</v>
      </c>
      <c r="X94">
        <v>87</v>
      </c>
      <c r="Y94">
        <v>0</v>
      </c>
      <c r="Z94">
        <v>0</v>
      </c>
      <c r="AA94">
        <v>0</v>
      </c>
      <c r="AB94" s="34">
        <v>42859</v>
      </c>
      <c r="AC94" t="s">
        <v>670</v>
      </c>
      <c r="AD94">
        <v>2017</v>
      </c>
      <c r="AE94" s="34">
        <v>42859</v>
      </c>
      <c r="AF94" t="s">
        <v>663</v>
      </c>
    </row>
    <row r="95" spans="1:32" x14ac:dyDescent="0.2">
      <c r="A95" s="17">
        <v>2017</v>
      </c>
      <c r="B95" s="17" t="s">
        <v>158</v>
      </c>
      <c r="C95" s="17" t="s">
        <v>165</v>
      </c>
      <c r="D95" s="18">
        <v>500</v>
      </c>
      <c r="E95" s="19" t="s">
        <v>418</v>
      </c>
      <c r="F95" s="19" t="s">
        <v>482</v>
      </c>
      <c r="G95" s="18" t="s">
        <v>483</v>
      </c>
      <c r="H95" s="19" t="s">
        <v>484</v>
      </c>
      <c r="I95" s="19" t="s">
        <v>485</v>
      </c>
      <c r="J95" s="19" t="s">
        <v>296</v>
      </c>
      <c r="K95" s="20" t="s">
        <v>10</v>
      </c>
      <c r="L95" s="42">
        <f>5930*2</f>
        <v>11860</v>
      </c>
      <c r="M95" s="44">
        <f>3505.27*2</f>
        <v>7010.54</v>
      </c>
      <c r="N95">
        <v>0</v>
      </c>
      <c r="O95">
        <v>0</v>
      </c>
      <c r="P95">
        <v>88</v>
      </c>
      <c r="Q95" s="27">
        <v>0</v>
      </c>
      <c r="R95" s="27">
        <v>0</v>
      </c>
      <c r="S95" s="27">
        <v>57</v>
      </c>
      <c r="T95">
        <v>0</v>
      </c>
      <c r="U95">
        <v>0</v>
      </c>
      <c r="V95">
        <v>88</v>
      </c>
      <c r="W95">
        <v>88</v>
      </c>
      <c r="X95">
        <v>88</v>
      </c>
      <c r="Y95">
        <v>0</v>
      </c>
      <c r="Z95">
        <v>0</v>
      </c>
      <c r="AA95">
        <v>0</v>
      </c>
      <c r="AB95" s="34">
        <v>42859</v>
      </c>
      <c r="AC95" t="s">
        <v>670</v>
      </c>
      <c r="AD95">
        <v>2017</v>
      </c>
      <c r="AE95" s="34">
        <v>42859</v>
      </c>
      <c r="AF95" t="s">
        <v>663</v>
      </c>
    </row>
    <row r="96" spans="1:32" x14ac:dyDescent="0.2">
      <c r="A96" s="17">
        <v>2017</v>
      </c>
      <c r="B96" s="17" t="s">
        <v>158</v>
      </c>
      <c r="C96" s="17" t="s">
        <v>165</v>
      </c>
      <c r="D96" s="18">
        <v>300</v>
      </c>
      <c r="E96" s="19" t="s">
        <v>196</v>
      </c>
      <c r="F96" s="19" t="s">
        <v>486</v>
      </c>
      <c r="G96" s="18" t="s">
        <v>487</v>
      </c>
      <c r="H96" s="19" t="s">
        <v>488</v>
      </c>
      <c r="I96" s="19" t="s">
        <v>489</v>
      </c>
      <c r="J96" s="19" t="s">
        <v>490</v>
      </c>
      <c r="K96" s="20" t="s">
        <v>11</v>
      </c>
      <c r="L96" s="42">
        <f>3750*2</f>
        <v>7500</v>
      </c>
      <c r="M96" s="44">
        <f>4781*2</f>
        <v>9562</v>
      </c>
      <c r="N96">
        <v>0</v>
      </c>
      <c r="O96">
        <v>0</v>
      </c>
      <c r="P96">
        <v>89</v>
      </c>
      <c r="Q96" s="27">
        <v>0</v>
      </c>
      <c r="R96" s="27">
        <v>0</v>
      </c>
      <c r="S96" s="33">
        <v>0</v>
      </c>
      <c r="T96">
        <v>0</v>
      </c>
      <c r="U96">
        <v>0</v>
      </c>
      <c r="V96">
        <v>89</v>
      </c>
      <c r="W96">
        <v>89</v>
      </c>
      <c r="X96">
        <v>89</v>
      </c>
      <c r="Y96">
        <v>0</v>
      </c>
      <c r="Z96">
        <v>0</v>
      </c>
      <c r="AA96">
        <v>0</v>
      </c>
      <c r="AB96" s="34">
        <v>42859</v>
      </c>
      <c r="AC96" t="s">
        <v>670</v>
      </c>
      <c r="AD96">
        <v>2017</v>
      </c>
      <c r="AE96" s="34">
        <v>42859</v>
      </c>
      <c r="AF96" t="s">
        <v>663</v>
      </c>
    </row>
    <row r="97" spans="1:32" x14ac:dyDescent="0.2">
      <c r="A97" s="17">
        <v>2017</v>
      </c>
      <c r="B97" s="17" t="s">
        <v>158</v>
      </c>
      <c r="C97" s="17" t="s">
        <v>165</v>
      </c>
      <c r="D97" s="18">
        <v>500</v>
      </c>
      <c r="E97" s="19" t="s">
        <v>186</v>
      </c>
      <c r="F97" s="19" t="s">
        <v>187</v>
      </c>
      <c r="G97" s="18" t="s">
        <v>487</v>
      </c>
      <c r="H97" s="19" t="s">
        <v>491</v>
      </c>
      <c r="I97" s="19" t="s">
        <v>492</v>
      </c>
      <c r="J97" s="19" t="s">
        <v>493</v>
      </c>
      <c r="K97" s="20" t="s">
        <v>10</v>
      </c>
      <c r="L97" s="42">
        <f>2784.5*2</f>
        <v>5569</v>
      </c>
      <c r="M97" s="44">
        <f>2571.51*2</f>
        <v>5143.0200000000004</v>
      </c>
      <c r="N97">
        <v>0</v>
      </c>
      <c r="O97">
        <v>0</v>
      </c>
      <c r="P97">
        <v>90</v>
      </c>
      <c r="Q97" s="27">
        <v>0</v>
      </c>
      <c r="R97" s="27">
        <v>0</v>
      </c>
      <c r="S97" s="27">
        <v>58</v>
      </c>
      <c r="T97">
        <v>0</v>
      </c>
      <c r="U97">
        <v>0</v>
      </c>
      <c r="V97">
        <v>90</v>
      </c>
      <c r="W97">
        <v>90</v>
      </c>
      <c r="X97">
        <v>90</v>
      </c>
      <c r="Y97">
        <v>0</v>
      </c>
      <c r="Z97">
        <v>0</v>
      </c>
      <c r="AA97">
        <v>0</v>
      </c>
      <c r="AB97" s="34">
        <v>42859</v>
      </c>
      <c r="AC97" t="s">
        <v>670</v>
      </c>
      <c r="AD97">
        <v>2017</v>
      </c>
      <c r="AE97" s="34">
        <v>42859</v>
      </c>
      <c r="AF97" t="s">
        <v>663</v>
      </c>
    </row>
    <row r="98" spans="1:32" x14ac:dyDescent="0.2">
      <c r="A98" s="17">
        <v>2017</v>
      </c>
      <c r="B98" s="17" t="s">
        <v>158</v>
      </c>
      <c r="C98" s="17" t="s">
        <v>165</v>
      </c>
      <c r="D98" s="18">
        <v>1000</v>
      </c>
      <c r="E98" s="19" t="s">
        <v>170</v>
      </c>
      <c r="F98" s="19" t="s">
        <v>170</v>
      </c>
      <c r="G98" s="18" t="s">
        <v>487</v>
      </c>
      <c r="H98" s="19" t="s">
        <v>494</v>
      </c>
      <c r="I98" s="19" t="s">
        <v>235</v>
      </c>
      <c r="J98" s="19" t="s">
        <v>495</v>
      </c>
      <c r="K98" s="20" t="s">
        <v>10</v>
      </c>
      <c r="L98" s="42">
        <f>3750*2</f>
        <v>7500</v>
      </c>
      <c r="M98" s="44">
        <f>2831.03*2</f>
        <v>5662.06</v>
      </c>
      <c r="N98">
        <v>0</v>
      </c>
      <c r="O98">
        <v>0</v>
      </c>
      <c r="P98">
        <v>91</v>
      </c>
      <c r="Q98" s="27">
        <v>0</v>
      </c>
      <c r="R98" s="27">
        <v>0</v>
      </c>
      <c r="S98" s="33">
        <v>0</v>
      </c>
      <c r="T98">
        <v>0</v>
      </c>
      <c r="U98">
        <v>0</v>
      </c>
      <c r="V98">
        <v>91</v>
      </c>
      <c r="W98">
        <v>91</v>
      </c>
      <c r="X98">
        <v>91</v>
      </c>
      <c r="Y98">
        <v>0</v>
      </c>
      <c r="Z98">
        <v>0</v>
      </c>
      <c r="AA98">
        <v>0</v>
      </c>
      <c r="AB98" s="34">
        <v>42859</v>
      </c>
      <c r="AC98" t="s">
        <v>670</v>
      </c>
      <c r="AD98">
        <v>2017</v>
      </c>
      <c r="AE98" s="34">
        <v>42859</v>
      </c>
      <c r="AF98" t="s">
        <v>663</v>
      </c>
    </row>
    <row r="99" spans="1:32" x14ac:dyDescent="0.2">
      <c r="A99" s="17">
        <v>2017</v>
      </c>
      <c r="B99" s="17" t="s">
        <v>158</v>
      </c>
      <c r="C99" s="17" t="s">
        <v>165</v>
      </c>
      <c r="D99" s="18">
        <v>500</v>
      </c>
      <c r="E99" s="19" t="s">
        <v>222</v>
      </c>
      <c r="F99" s="19" t="s">
        <v>496</v>
      </c>
      <c r="G99" s="18" t="s">
        <v>497</v>
      </c>
      <c r="H99" s="19" t="s">
        <v>498</v>
      </c>
      <c r="I99" s="19" t="s">
        <v>201</v>
      </c>
      <c r="J99" s="19" t="s">
        <v>499</v>
      </c>
      <c r="K99" s="20" t="s">
        <v>11</v>
      </c>
      <c r="L99" s="42">
        <f>3750*2</f>
        <v>7500</v>
      </c>
      <c r="M99" s="44">
        <f>3300.91*2</f>
        <v>6601.82</v>
      </c>
      <c r="N99">
        <v>0</v>
      </c>
      <c r="O99">
        <v>0</v>
      </c>
      <c r="P99">
        <v>92</v>
      </c>
      <c r="Q99" s="27">
        <v>0</v>
      </c>
      <c r="R99" s="27">
        <v>0</v>
      </c>
      <c r="S99" s="27">
        <v>59</v>
      </c>
      <c r="T99">
        <v>0</v>
      </c>
      <c r="U99">
        <v>0</v>
      </c>
      <c r="V99">
        <v>92</v>
      </c>
      <c r="W99">
        <v>92</v>
      </c>
      <c r="X99">
        <v>92</v>
      </c>
      <c r="Y99">
        <v>0</v>
      </c>
      <c r="Z99">
        <v>0</v>
      </c>
      <c r="AA99">
        <v>0</v>
      </c>
      <c r="AB99" s="34">
        <v>42859</v>
      </c>
      <c r="AC99" t="s">
        <v>670</v>
      </c>
      <c r="AD99">
        <v>2017</v>
      </c>
      <c r="AE99" s="34">
        <v>42859</v>
      </c>
      <c r="AF99" t="s">
        <v>663</v>
      </c>
    </row>
    <row r="100" spans="1:32" ht="51" x14ac:dyDescent="0.2">
      <c r="A100" s="17">
        <v>2017</v>
      </c>
      <c r="B100" s="17" t="s">
        <v>158</v>
      </c>
      <c r="C100" s="17" t="s">
        <v>165</v>
      </c>
      <c r="D100" s="18">
        <v>300</v>
      </c>
      <c r="E100" s="19" t="s">
        <v>196</v>
      </c>
      <c r="F100" s="19" t="s">
        <v>500</v>
      </c>
      <c r="G100" s="22" t="s">
        <v>501</v>
      </c>
      <c r="H100" s="19" t="s">
        <v>502</v>
      </c>
      <c r="I100" s="19" t="s">
        <v>503</v>
      </c>
      <c r="J100" s="19" t="s">
        <v>504</v>
      </c>
      <c r="K100" s="20" t="s">
        <v>11</v>
      </c>
      <c r="L100" s="42">
        <f>3775*2</f>
        <v>7550</v>
      </c>
      <c r="M100" s="44">
        <f>4781*2</f>
        <v>9562</v>
      </c>
      <c r="N100">
        <v>0</v>
      </c>
      <c r="O100">
        <v>0</v>
      </c>
      <c r="P100">
        <v>93</v>
      </c>
      <c r="Q100" s="27">
        <v>0</v>
      </c>
      <c r="R100" s="27">
        <v>0</v>
      </c>
      <c r="S100" s="27">
        <v>60</v>
      </c>
      <c r="T100">
        <v>0</v>
      </c>
      <c r="U100">
        <v>0</v>
      </c>
      <c r="V100">
        <v>93</v>
      </c>
      <c r="W100">
        <v>93</v>
      </c>
      <c r="X100">
        <v>93</v>
      </c>
      <c r="Y100">
        <v>0</v>
      </c>
      <c r="Z100">
        <v>0</v>
      </c>
      <c r="AA100">
        <v>0</v>
      </c>
      <c r="AB100" s="34">
        <v>42859</v>
      </c>
      <c r="AC100" t="s">
        <v>670</v>
      </c>
      <c r="AD100">
        <v>2017</v>
      </c>
      <c r="AE100" s="34">
        <v>42859</v>
      </c>
      <c r="AF100" t="s">
        <v>663</v>
      </c>
    </row>
    <row r="101" spans="1:32" ht="51" x14ac:dyDescent="0.2">
      <c r="A101" s="17">
        <v>2017</v>
      </c>
      <c r="B101" s="17" t="s">
        <v>158</v>
      </c>
      <c r="C101" s="17" t="s">
        <v>165</v>
      </c>
      <c r="D101" s="18">
        <v>5030</v>
      </c>
      <c r="E101" s="19" t="s">
        <v>170</v>
      </c>
      <c r="F101" s="19" t="s">
        <v>170</v>
      </c>
      <c r="G101" s="22" t="s">
        <v>501</v>
      </c>
      <c r="H101" s="19" t="s">
        <v>505</v>
      </c>
      <c r="I101" s="19" t="s">
        <v>506</v>
      </c>
      <c r="J101" s="19" t="s">
        <v>507</v>
      </c>
      <c r="K101" s="20" t="s">
        <v>10</v>
      </c>
      <c r="L101" s="42">
        <f>2352*2</f>
        <v>4704</v>
      </c>
      <c r="M101" s="44">
        <f>3486.98*2</f>
        <v>6973.96</v>
      </c>
      <c r="N101">
        <v>0</v>
      </c>
      <c r="O101">
        <v>0</v>
      </c>
      <c r="P101">
        <v>94</v>
      </c>
      <c r="Q101" s="27">
        <v>0</v>
      </c>
      <c r="R101" s="27">
        <v>0</v>
      </c>
      <c r="S101" s="27">
        <v>61</v>
      </c>
      <c r="T101">
        <v>0</v>
      </c>
      <c r="U101">
        <v>0</v>
      </c>
      <c r="V101">
        <v>94</v>
      </c>
      <c r="W101">
        <v>94</v>
      </c>
      <c r="X101">
        <v>94</v>
      </c>
      <c r="Y101">
        <v>0</v>
      </c>
      <c r="Z101">
        <v>0</v>
      </c>
      <c r="AA101">
        <v>0</v>
      </c>
      <c r="AB101" s="34">
        <v>42859</v>
      </c>
      <c r="AC101" t="s">
        <v>670</v>
      </c>
      <c r="AD101">
        <v>2017</v>
      </c>
      <c r="AE101" s="34">
        <v>42859</v>
      </c>
      <c r="AF101" t="s">
        <v>663</v>
      </c>
    </row>
    <row r="102" spans="1:32" ht="51" x14ac:dyDescent="0.2">
      <c r="A102" s="17">
        <v>2017</v>
      </c>
      <c r="B102" s="17" t="s">
        <v>158</v>
      </c>
      <c r="C102" s="17" t="s">
        <v>165</v>
      </c>
      <c r="D102" s="18">
        <v>500</v>
      </c>
      <c r="E102" s="21" t="s">
        <v>508</v>
      </c>
      <c r="F102" s="21" t="s">
        <v>509</v>
      </c>
      <c r="G102" s="22" t="s">
        <v>510</v>
      </c>
      <c r="H102" s="19" t="s">
        <v>511</v>
      </c>
      <c r="I102" s="19" t="s">
        <v>489</v>
      </c>
      <c r="J102" s="19" t="s">
        <v>218</v>
      </c>
      <c r="K102" s="20" t="s">
        <v>11</v>
      </c>
      <c r="L102" s="42">
        <f>3750*2</f>
        <v>7500</v>
      </c>
      <c r="M102" s="44">
        <f>4163.91*2</f>
        <v>8327.82</v>
      </c>
      <c r="N102">
        <v>0</v>
      </c>
      <c r="O102">
        <v>0</v>
      </c>
      <c r="P102">
        <v>95</v>
      </c>
      <c r="Q102" s="27">
        <v>0</v>
      </c>
      <c r="R102" s="27">
        <v>0</v>
      </c>
      <c r="S102" s="33">
        <v>0</v>
      </c>
      <c r="T102">
        <v>0</v>
      </c>
      <c r="U102">
        <v>0</v>
      </c>
      <c r="V102">
        <v>95</v>
      </c>
      <c r="W102">
        <v>95</v>
      </c>
      <c r="X102">
        <v>95</v>
      </c>
      <c r="Y102">
        <v>0</v>
      </c>
      <c r="Z102">
        <v>0</v>
      </c>
      <c r="AA102">
        <v>0</v>
      </c>
      <c r="AB102" s="34">
        <v>42859</v>
      </c>
      <c r="AC102" t="s">
        <v>670</v>
      </c>
      <c r="AD102">
        <v>2017</v>
      </c>
      <c r="AE102" s="34">
        <v>42859</v>
      </c>
      <c r="AF102" t="s">
        <v>663</v>
      </c>
    </row>
    <row r="103" spans="1:32" x14ac:dyDescent="0.2">
      <c r="A103" s="17">
        <v>2017</v>
      </c>
      <c r="B103" s="17" t="s">
        <v>158</v>
      </c>
      <c r="C103" s="17" t="s">
        <v>165</v>
      </c>
      <c r="D103" s="18">
        <v>300</v>
      </c>
      <c r="E103" s="19" t="s">
        <v>291</v>
      </c>
      <c r="F103" s="19" t="s">
        <v>512</v>
      </c>
      <c r="G103" s="18" t="s">
        <v>513</v>
      </c>
      <c r="H103" s="19" t="s">
        <v>514</v>
      </c>
      <c r="I103" s="19" t="s">
        <v>515</v>
      </c>
      <c r="J103" s="19" t="s">
        <v>516</v>
      </c>
      <c r="K103" s="20" t="s">
        <v>11</v>
      </c>
      <c r="L103" s="42">
        <f>6691.66*2</f>
        <v>13383.32</v>
      </c>
      <c r="M103" s="44">
        <f>5672.18*2</f>
        <v>11344.36</v>
      </c>
      <c r="N103">
        <v>0</v>
      </c>
      <c r="O103">
        <v>0</v>
      </c>
      <c r="P103">
        <v>96</v>
      </c>
      <c r="Q103" s="27">
        <v>0</v>
      </c>
      <c r="R103" s="27">
        <v>0</v>
      </c>
      <c r="S103" s="33">
        <v>0</v>
      </c>
      <c r="T103">
        <v>0</v>
      </c>
      <c r="U103">
        <v>0</v>
      </c>
      <c r="V103">
        <v>96</v>
      </c>
      <c r="W103">
        <v>96</v>
      </c>
      <c r="X103">
        <v>96</v>
      </c>
      <c r="Y103">
        <v>0</v>
      </c>
      <c r="Z103">
        <v>0</v>
      </c>
      <c r="AA103">
        <v>0</v>
      </c>
      <c r="AB103" s="34">
        <v>42859</v>
      </c>
      <c r="AC103" t="s">
        <v>670</v>
      </c>
      <c r="AD103">
        <v>2017</v>
      </c>
      <c r="AE103" s="34">
        <v>42859</v>
      </c>
      <c r="AF103" t="s">
        <v>663</v>
      </c>
    </row>
    <row r="104" spans="1:32" x14ac:dyDescent="0.2">
      <c r="A104" s="17">
        <v>2017</v>
      </c>
      <c r="B104" s="17" t="s">
        <v>158</v>
      </c>
      <c r="C104" s="17" t="s">
        <v>165</v>
      </c>
      <c r="D104" s="18">
        <v>500</v>
      </c>
      <c r="E104" s="19" t="s">
        <v>186</v>
      </c>
      <c r="F104" s="19" t="s">
        <v>187</v>
      </c>
      <c r="G104" s="18" t="s">
        <v>513</v>
      </c>
      <c r="H104" s="19" t="s">
        <v>517</v>
      </c>
      <c r="I104" s="19" t="s">
        <v>260</v>
      </c>
      <c r="J104" s="19" t="s">
        <v>380</v>
      </c>
      <c r="K104" s="20" t="s">
        <v>11</v>
      </c>
      <c r="L104" s="42">
        <f>6060*2</f>
        <v>12120</v>
      </c>
      <c r="M104" s="44">
        <f>5049.21*2</f>
        <v>10098.42</v>
      </c>
      <c r="N104">
        <v>0</v>
      </c>
      <c r="O104">
        <v>0</v>
      </c>
      <c r="P104">
        <v>97</v>
      </c>
      <c r="Q104" s="27">
        <v>0</v>
      </c>
      <c r="R104" s="27">
        <v>0</v>
      </c>
      <c r="S104" s="33">
        <v>0</v>
      </c>
      <c r="T104">
        <v>0</v>
      </c>
      <c r="U104">
        <v>0</v>
      </c>
      <c r="V104">
        <v>97</v>
      </c>
      <c r="W104">
        <v>97</v>
      </c>
      <c r="X104">
        <v>97</v>
      </c>
      <c r="Y104">
        <v>0</v>
      </c>
      <c r="Z104">
        <v>0</v>
      </c>
      <c r="AA104">
        <v>0</v>
      </c>
      <c r="AB104" s="34">
        <v>42859</v>
      </c>
      <c r="AC104" t="s">
        <v>670</v>
      </c>
      <c r="AD104">
        <v>2017</v>
      </c>
      <c r="AE104" s="34">
        <v>42859</v>
      </c>
      <c r="AF104" t="s">
        <v>663</v>
      </c>
    </row>
    <row r="105" spans="1:32" x14ac:dyDescent="0.2">
      <c r="A105" s="17">
        <v>2017</v>
      </c>
      <c r="B105" s="17" t="s">
        <v>158</v>
      </c>
      <c r="C105" s="17" t="s">
        <v>165</v>
      </c>
      <c r="D105" s="18">
        <v>500</v>
      </c>
      <c r="E105" s="19" t="s">
        <v>186</v>
      </c>
      <c r="F105" s="19" t="s">
        <v>187</v>
      </c>
      <c r="G105" s="18" t="s">
        <v>513</v>
      </c>
      <c r="H105" s="19" t="s">
        <v>518</v>
      </c>
      <c r="I105" s="19" t="s">
        <v>442</v>
      </c>
      <c r="J105" s="19" t="s">
        <v>519</v>
      </c>
      <c r="K105" s="20" t="s">
        <v>11</v>
      </c>
      <c r="L105" s="42">
        <f>6060*2</f>
        <v>12120</v>
      </c>
      <c r="M105" s="44">
        <f>5049.21*2</f>
        <v>10098.42</v>
      </c>
      <c r="N105">
        <v>0</v>
      </c>
      <c r="O105">
        <v>0</v>
      </c>
      <c r="P105">
        <v>98</v>
      </c>
      <c r="Q105" s="27">
        <v>0</v>
      </c>
      <c r="R105" s="27">
        <v>0</v>
      </c>
      <c r="S105" s="33">
        <v>0</v>
      </c>
      <c r="T105">
        <v>0</v>
      </c>
      <c r="U105">
        <v>0</v>
      </c>
      <c r="V105">
        <v>98</v>
      </c>
      <c r="W105">
        <v>98</v>
      </c>
      <c r="X105">
        <v>98</v>
      </c>
      <c r="Y105">
        <v>0</v>
      </c>
      <c r="Z105">
        <v>0</v>
      </c>
      <c r="AA105">
        <v>0</v>
      </c>
      <c r="AB105" s="34">
        <v>42859</v>
      </c>
      <c r="AC105" t="s">
        <v>670</v>
      </c>
      <c r="AD105">
        <v>2017</v>
      </c>
      <c r="AE105" s="34">
        <v>42859</v>
      </c>
      <c r="AF105" t="s">
        <v>663</v>
      </c>
    </row>
    <row r="106" spans="1:32" x14ac:dyDescent="0.2">
      <c r="A106" s="17">
        <v>2017</v>
      </c>
      <c r="B106" s="17" t="s">
        <v>158</v>
      </c>
      <c r="C106" s="17" t="s">
        <v>165</v>
      </c>
      <c r="D106" s="18">
        <v>500</v>
      </c>
      <c r="E106" s="19" t="s">
        <v>186</v>
      </c>
      <c r="F106" s="19" t="s">
        <v>187</v>
      </c>
      <c r="G106" s="18" t="s">
        <v>513</v>
      </c>
      <c r="H106" s="19" t="s">
        <v>520</v>
      </c>
      <c r="I106" s="19" t="s">
        <v>521</v>
      </c>
      <c r="J106" s="19" t="s">
        <v>213</v>
      </c>
      <c r="K106" s="20" t="s">
        <v>10</v>
      </c>
      <c r="L106" s="42">
        <f>6060*2</f>
        <v>12120</v>
      </c>
      <c r="M106" s="44">
        <f>5049.21*2</f>
        <v>10098.42</v>
      </c>
      <c r="N106">
        <v>0</v>
      </c>
      <c r="O106">
        <v>0</v>
      </c>
      <c r="P106">
        <v>99</v>
      </c>
      <c r="Q106" s="27">
        <v>0</v>
      </c>
      <c r="R106" s="27">
        <v>0</v>
      </c>
      <c r="S106" s="33">
        <v>0</v>
      </c>
      <c r="T106">
        <v>0</v>
      </c>
      <c r="U106">
        <v>0</v>
      </c>
      <c r="V106">
        <v>99</v>
      </c>
      <c r="W106">
        <v>99</v>
      </c>
      <c r="X106">
        <v>99</v>
      </c>
      <c r="Y106">
        <v>0</v>
      </c>
      <c r="Z106">
        <v>0</v>
      </c>
      <c r="AA106">
        <v>0</v>
      </c>
      <c r="AB106" s="34">
        <v>42859</v>
      </c>
      <c r="AC106" t="s">
        <v>670</v>
      </c>
      <c r="AD106">
        <v>2017</v>
      </c>
      <c r="AE106" s="34">
        <v>42859</v>
      </c>
      <c r="AF106" t="s">
        <v>663</v>
      </c>
    </row>
    <row r="107" spans="1:32" x14ac:dyDescent="0.2">
      <c r="A107" s="17">
        <v>2017</v>
      </c>
      <c r="B107" s="17" t="s">
        <v>158</v>
      </c>
      <c r="C107" s="17" t="s">
        <v>165</v>
      </c>
      <c r="D107" s="18">
        <v>500</v>
      </c>
      <c r="E107" s="19" t="s">
        <v>186</v>
      </c>
      <c r="F107" s="19" t="s">
        <v>187</v>
      </c>
      <c r="G107" s="18" t="s">
        <v>513</v>
      </c>
      <c r="H107" s="19" t="s">
        <v>522</v>
      </c>
      <c r="I107" s="19" t="s">
        <v>523</v>
      </c>
      <c r="J107" s="19" t="s">
        <v>168</v>
      </c>
      <c r="K107" s="20" t="s">
        <v>11</v>
      </c>
      <c r="L107" s="42">
        <f>6060*2</f>
        <v>12120</v>
      </c>
      <c r="M107" s="44">
        <f>5049.21*2</f>
        <v>10098.42</v>
      </c>
      <c r="N107">
        <v>0</v>
      </c>
      <c r="O107">
        <v>0</v>
      </c>
      <c r="P107">
        <v>100</v>
      </c>
      <c r="Q107" s="27">
        <v>0</v>
      </c>
      <c r="R107" s="27">
        <v>0</v>
      </c>
      <c r="S107" s="33">
        <v>0</v>
      </c>
      <c r="T107">
        <v>0</v>
      </c>
      <c r="U107">
        <v>0</v>
      </c>
      <c r="V107">
        <v>100</v>
      </c>
      <c r="W107">
        <v>100</v>
      </c>
      <c r="X107">
        <v>100</v>
      </c>
      <c r="Y107">
        <v>0</v>
      </c>
      <c r="Z107">
        <v>0</v>
      </c>
      <c r="AA107">
        <v>0</v>
      </c>
      <c r="AB107" s="34">
        <v>42859</v>
      </c>
      <c r="AC107" t="s">
        <v>670</v>
      </c>
      <c r="AD107">
        <v>2017</v>
      </c>
      <c r="AE107" s="34">
        <v>42859</v>
      </c>
      <c r="AF107" t="s">
        <v>663</v>
      </c>
    </row>
    <row r="108" spans="1:32" x14ac:dyDescent="0.2">
      <c r="A108" s="17">
        <v>2017</v>
      </c>
      <c r="B108" s="17" t="s">
        <v>158</v>
      </c>
      <c r="C108" s="17" t="s">
        <v>165</v>
      </c>
      <c r="D108" s="18">
        <v>500</v>
      </c>
      <c r="E108" s="19" t="s">
        <v>186</v>
      </c>
      <c r="F108" s="19" t="s">
        <v>187</v>
      </c>
      <c r="G108" s="18" t="s">
        <v>513</v>
      </c>
      <c r="H108" s="19" t="s">
        <v>524</v>
      </c>
      <c r="I108" s="19" t="s">
        <v>332</v>
      </c>
      <c r="J108" s="19" t="s">
        <v>525</v>
      </c>
      <c r="K108" s="20" t="s">
        <v>10</v>
      </c>
      <c r="L108" s="42">
        <f>6060*2</f>
        <v>12120</v>
      </c>
      <c r="M108" s="44">
        <f>5049.21*2</f>
        <v>10098.42</v>
      </c>
      <c r="N108">
        <v>0</v>
      </c>
      <c r="O108">
        <v>0</v>
      </c>
      <c r="P108">
        <v>101</v>
      </c>
      <c r="Q108" s="27">
        <v>0</v>
      </c>
      <c r="R108" s="27">
        <v>0</v>
      </c>
      <c r="S108" s="33">
        <v>0</v>
      </c>
      <c r="T108">
        <v>0</v>
      </c>
      <c r="U108">
        <v>0</v>
      </c>
      <c r="V108">
        <v>101</v>
      </c>
      <c r="W108">
        <v>101</v>
      </c>
      <c r="X108">
        <v>101</v>
      </c>
      <c r="Y108">
        <v>0</v>
      </c>
      <c r="Z108">
        <v>0</v>
      </c>
      <c r="AA108">
        <v>0</v>
      </c>
      <c r="AB108" s="34">
        <v>42859</v>
      </c>
      <c r="AC108" t="s">
        <v>670</v>
      </c>
      <c r="AD108">
        <v>2017</v>
      </c>
      <c r="AE108" s="34">
        <v>42859</v>
      </c>
      <c r="AF108" t="s">
        <v>663</v>
      </c>
    </row>
    <row r="109" spans="1:32" x14ac:dyDescent="0.2">
      <c r="A109" s="17">
        <v>2017</v>
      </c>
      <c r="B109" s="17" t="s">
        <v>158</v>
      </c>
      <c r="C109" s="17" t="s">
        <v>165</v>
      </c>
      <c r="D109" s="18">
        <v>700</v>
      </c>
      <c r="E109" s="19" t="s">
        <v>186</v>
      </c>
      <c r="F109" s="19" t="s">
        <v>187</v>
      </c>
      <c r="G109" s="18" t="s">
        <v>513</v>
      </c>
      <c r="H109" s="19" t="s">
        <v>526</v>
      </c>
      <c r="I109" s="19" t="s">
        <v>295</v>
      </c>
      <c r="J109" s="19" t="s">
        <v>527</v>
      </c>
      <c r="K109" s="20" t="s">
        <v>11</v>
      </c>
      <c r="L109" s="42">
        <f>6168.89*2</f>
        <v>12337.78</v>
      </c>
      <c r="M109" s="44">
        <f>5039.86*2</f>
        <v>10079.719999999999</v>
      </c>
      <c r="N109">
        <v>0</v>
      </c>
      <c r="O109">
        <v>0</v>
      </c>
      <c r="P109">
        <v>102</v>
      </c>
      <c r="Q109" s="27">
        <v>0</v>
      </c>
      <c r="R109" s="27">
        <v>0</v>
      </c>
      <c r="S109" s="33">
        <v>0</v>
      </c>
      <c r="T109">
        <v>0</v>
      </c>
      <c r="U109">
        <v>0</v>
      </c>
      <c r="V109">
        <v>102</v>
      </c>
      <c r="W109">
        <v>102</v>
      </c>
      <c r="X109">
        <v>102</v>
      </c>
      <c r="Y109">
        <v>0</v>
      </c>
      <c r="Z109">
        <v>0</v>
      </c>
      <c r="AA109">
        <v>0</v>
      </c>
      <c r="AB109" s="34">
        <v>42859</v>
      </c>
      <c r="AC109" t="s">
        <v>670</v>
      </c>
      <c r="AD109">
        <v>2017</v>
      </c>
      <c r="AE109" s="34">
        <v>42859</v>
      </c>
      <c r="AF109" t="s">
        <v>663</v>
      </c>
    </row>
    <row r="110" spans="1:32" x14ac:dyDescent="0.2">
      <c r="A110" s="17">
        <v>2017</v>
      </c>
      <c r="B110" s="17" t="s">
        <v>158</v>
      </c>
      <c r="C110" s="17" t="s">
        <v>165</v>
      </c>
      <c r="D110" s="18">
        <v>700</v>
      </c>
      <c r="E110" s="19" t="s">
        <v>186</v>
      </c>
      <c r="F110" s="19" t="s">
        <v>187</v>
      </c>
      <c r="G110" s="18" t="s">
        <v>513</v>
      </c>
      <c r="H110" s="19" t="s">
        <v>528</v>
      </c>
      <c r="I110" s="19"/>
      <c r="J110" s="19" t="s">
        <v>173</v>
      </c>
      <c r="K110" s="20" t="s">
        <v>11</v>
      </c>
      <c r="L110" s="42">
        <f>6168.89*2</f>
        <v>12337.78</v>
      </c>
      <c r="M110" s="44">
        <f>5120.43*2</f>
        <v>10240.86</v>
      </c>
      <c r="N110">
        <v>0</v>
      </c>
      <c r="O110">
        <v>0</v>
      </c>
      <c r="P110">
        <v>103</v>
      </c>
      <c r="Q110" s="27">
        <v>0</v>
      </c>
      <c r="R110" s="27">
        <v>0</v>
      </c>
      <c r="S110" s="33">
        <v>0</v>
      </c>
      <c r="T110">
        <v>0</v>
      </c>
      <c r="U110">
        <v>0</v>
      </c>
      <c r="V110">
        <v>103</v>
      </c>
      <c r="W110">
        <v>103</v>
      </c>
      <c r="X110">
        <v>103</v>
      </c>
      <c r="Y110">
        <v>0</v>
      </c>
      <c r="Z110">
        <v>0</v>
      </c>
      <c r="AA110">
        <v>0</v>
      </c>
      <c r="AB110" s="34">
        <v>42859</v>
      </c>
      <c r="AC110" t="s">
        <v>670</v>
      </c>
      <c r="AD110">
        <v>2017</v>
      </c>
      <c r="AE110" s="34">
        <v>42859</v>
      </c>
      <c r="AF110" t="s">
        <v>663</v>
      </c>
    </row>
    <row r="111" spans="1:32" x14ac:dyDescent="0.2">
      <c r="A111" s="17">
        <v>2017</v>
      </c>
      <c r="B111" s="17" t="s">
        <v>158</v>
      </c>
      <c r="C111" s="17" t="s">
        <v>165</v>
      </c>
      <c r="D111" s="18">
        <v>700</v>
      </c>
      <c r="E111" s="19" t="s">
        <v>186</v>
      </c>
      <c r="F111" s="19" t="s">
        <v>187</v>
      </c>
      <c r="G111" s="18" t="s">
        <v>513</v>
      </c>
      <c r="H111" s="19" t="s">
        <v>529</v>
      </c>
      <c r="I111" s="19" t="s">
        <v>530</v>
      </c>
      <c r="J111" s="19" t="s">
        <v>531</v>
      </c>
      <c r="K111" s="20" t="s">
        <v>11</v>
      </c>
      <c r="L111" s="42">
        <f>6168.89*2</f>
        <v>12337.78</v>
      </c>
      <c r="M111" s="44">
        <f>5120.43*2</f>
        <v>10240.86</v>
      </c>
      <c r="N111">
        <v>0</v>
      </c>
      <c r="O111">
        <v>0</v>
      </c>
      <c r="P111">
        <v>104</v>
      </c>
      <c r="Q111" s="27">
        <v>0</v>
      </c>
      <c r="R111" s="27">
        <v>0</v>
      </c>
      <c r="S111" s="33">
        <v>0</v>
      </c>
      <c r="T111">
        <v>0</v>
      </c>
      <c r="U111">
        <v>0</v>
      </c>
      <c r="V111">
        <v>104</v>
      </c>
      <c r="W111">
        <v>104</v>
      </c>
      <c r="X111">
        <v>104</v>
      </c>
      <c r="Y111">
        <v>0</v>
      </c>
      <c r="Z111">
        <v>0</v>
      </c>
      <c r="AA111">
        <v>0</v>
      </c>
      <c r="AB111" s="34">
        <v>42859</v>
      </c>
      <c r="AC111" t="s">
        <v>670</v>
      </c>
      <c r="AD111">
        <v>2017</v>
      </c>
      <c r="AE111" s="34">
        <v>42859</v>
      </c>
      <c r="AF111" t="s">
        <v>663</v>
      </c>
    </row>
    <row r="112" spans="1:32" x14ac:dyDescent="0.2">
      <c r="A112" s="17">
        <v>2017</v>
      </c>
      <c r="B112" s="17" t="s">
        <v>158</v>
      </c>
      <c r="C112" s="17" t="s">
        <v>165</v>
      </c>
      <c r="D112" s="18">
        <v>700</v>
      </c>
      <c r="E112" s="19" t="s">
        <v>186</v>
      </c>
      <c r="F112" s="19" t="s">
        <v>187</v>
      </c>
      <c r="G112" s="18" t="s">
        <v>513</v>
      </c>
      <c r="H112" s="19" t="s">
        <v>532</v>
      </c>
      <c r="I112" s="19" t="s">
        <v>533</v>
      </c>
      <c r="J112" s="19" t="s">
        <v>534</v>
      </c>
      <c r="K112" s="20" t="s">
        <v>11</v>
      </c>
      <c r="L112" s="42">
        <f>6168.89*2</f>
        <v>12337.78</v>
      </c>
      <c r="M112" s="44">
        <f>4042.82*2</f>
        <v>8085.64</v>
      </c>
      <c r="N112">
        <v>0</v>
      </c>
      <c r="O112">
        <v>0</v>
      </c>
      <c r="P112">
        <v>105</v>
      </c>
      <c r="Q112" s="27">
        <v>0</v>
      </c>
      <c r="R112" s="27">
        <v>0</v>
      </c>
      <c r="S112" s="33">
        <v>0</v>
      </c>
      <c r="T112">
        <v>0</v>
      </c>
      <c r="U112">
        <v>0</v>
      </c>
      <c r="V112">
        <v>105</v>
      </c>
      <c r="W112">
        <v>105</v>
      </c>
      <c r="X112">
        <v>105</v>
      </c>
      <c r="Y112">
        <v>0</v>
      </c>
      <c r="Z112">
        <v>0</v>
      </c>
      <c r="AA112">
        <v>0</v>
      </c>
      <c r="AB112" s="34">
        <v>42859</v>
      </c>
      <c r="AC112" t="s">
        <v>670</v>
      </c>
      <c r="AD112">
        <v>2017</v>
      </c>
      <c r="AE112" s="34">
        <v>42859</v>
      </c>
      <c r="AF112" t="s">
        <v>663</v>
      </c>
    </row>
    <row r="113" spans="1:32" x14ac:dyDescent="0.2">
      <c r="A113" s="17">
        <v>2017</v>
      </c>
      <c r="B113" s="17" t="s">
        <v>158</v>
      </c>
      <c r="C113" s="17" t="s">
        <v>165</v>
      </c>
      <c r="D113" s="18">
        <v>700</v>
      </c>
      <c r="E113" s="19" t="s">
        <v>186</v>
      </c>
      <c r="F113" s="19" t="s">
        <v>187</v>
      </c>
      <c r="G113" s="18" t="s">
        <v>513</v>
      </c>
      <c r="H113" s="19" t="s">
        <v>535</v>
      </c>
      <c r="I113" s="19" t="s">
        <v>235</v>
      </c>
      <c r="J113" s="19" t="s">
        <v>536</v>
      </c>
      <c r="K113" s="20" t="s">
        <v>10</v>
      </c>
      <c r="L113" s="42">
        <f>6278.89*2</f>
        <v>12557.78</v>
      </c>
      <c r="M113" s="44">
        <f>2950.26*2</f>
        <v>5900.52</v>
      </c>
      <c r="N113">
        <v>0</v>
      </c>
      <c r="O113">
        <v>0</v>
      </c>
      <c r="P113">
        <v>106</v>
      </c>
      <c r="Q113" s="27">
        <v>0</v>
      </c>
      <c r="R113" s="27">
        <v>0</v>
      </c>
      <c r="S113" s="27">
        <v>62</v>
      </c>
      <c r="T113">
        <v>0</v>
      </c>
      <c r="U113">
        <v>0</v>
      </c>
      <c r="V113">
        <v>106</v>
      </c>
      <c r="W113">
        <v>106</v>
      </c>
      <c r="X113">
        <v>106</v>
      </c>
      <c r="Y113">
        <v>0</v>
      </c>
      <c r="Z113">
        <v>0</v>
      </c>
      <c r="AA113">
        <v>0</v>
      </c>
      <c r="AB113" s="34">
        <v>42859</v>
      </c>
      <c r="AC113" t="s">
        <v>670</v>
      </c>
      <c r="AD113">
        <v>2017</v>
      </c>
      <c r="AE113" s="34">
        <v>42859</v>
      </c>
      <c r="AF113" t="s">
        <v>663</v>
      </c>
    </row>
    <row r="114" spans="1:32" ht="51" x14ac:dyDescent="0.2">
      <c r="A114" s="17">
        <v>2017</v>
      </c>
      <c r="B114" s="17" t="s">
        <v>158</v>
      </c>
      <c r="C114" s="17" t="s">
        <v>165</v>
      </c>
      <c r="D114" s="18">
        <v>500</v>
      </c>
      <c r="E114" s="21" t="s">
        <v>222</v>
      </c>
      <c r="F114" s="21" t="s">
        <v>537</v>
      </c>
      <c r="G114" s="22" t="s">
        <v>538</v>
      </c>
      <c r="H114" s="19" t="s">
        <v>539</v>
      </c>
      <c r="I114" s="19" t="s">
        <v>356</v>
      </c>
      <c r="J114" s="19" t="s">
        <v>323</v>
      </c>
      <c r="K114" s="20" t="s">
        <v>11</v>
      </c>
      <c r="L114" s="42">
        <f>6060*2</f>
        <v>12120</v>
      </c>
      <c r="M114" s="44">
        <f>5049.21*2</f>
        <v>10098.42</v>
      </c>
      <c r="N114">
        <v>0</v>
      </c>
      <c r="O114">
        <v>0</v>
      </c>
      <c r="P114">
        <v>107</v>
      </c>
      <c r="Q114" s="27">
        <v>0</v>
      </c>
      <c r="R114" s="27">
        <v>0</v>
      </c>
      <c r="S114" s="33">
        <v>0</v>
      </c>
      <c r="T114">
        <v>0</v>
      </c>
      <c r="U114">
        <v>0</v>
      </c>
      <c r="V114">
        <v>107</v>
      </c>
      <c r="W114">
        <v>107</v>
      </c>
      <c r="X114">
        <v>107</v>
      </c>
      <c r="Y114">
        <v>0</v>
      </c>
      <c r="Z114">
        <v>0</v>
      </c>
      <c r="AA114">
        <v>0</v>
      </c>
      <c r="AB114" s="34">
        <v>42859</v>
      </c>
      <c r="AC114" t="s">
        <v>670</v>
      </c>
      <c r="AD114">
        <v>2017</v>
      </c>
      <c r="AE114" s="34">
        <v>42859</v>
      </c>
      <c r="AF114" t="s">
        <v>663</v>
      </c>
    </row>
    <row r="115" spans="1:32" x14ac:dyDescent="0.2">
      <c r="A115" s="17">
        <v>2017</v>
      </c>
      <c r="B115" s="17" t="s">
        <v>158</v>
      </c>
      <c r="C115" s="17" t="s">
        <v>165</v>
      </c>
      <c r="D115" s="18">
        <v>500</v>
      </c>
      <c r="E115" s="19" t="s">
        <v>418</v>
      </c>
      <c r="F115" s="19" t="s">
        <v>540</v>
      </c>
      <c r="G115" s="18" t="s">
        <v>541</v>
      </c>
      <c r="H115" s="19" t="s">
        <v>542</v>
      </c>
      <c r="I115" s="19" t="s">
        <v>395</v>
      </c>
      <c r="J115" s="19" t="s">
        <v>543</v>
      </c>
      <c r="K115" s="20" t="s">
        <v>11</v>
      </c>
      <c r="L115" s="42">
        <f>6060*2</f>
        <v>12120</v>
      </c>
      <c r="M115" s="44">
        <f>5049*2</f>
        <v>10098</v>
      </c>
      <c r="N115">
        <v>0</v>
      </c>
      <c r="O115">
        <v>0</v>
      </c>
      <c r="P115">
        <v>108</v>
      </c>
      <c r="Q115" s="27">
        <v>0</v>
      </c>
      <c r="R115" s="27">
        <v>0</v>
      </c>
      <c r="S115" s="33">
        <v>0</v>
      </c>
      <c r="T115">
        <v>0</v>
      </c>
      <c r="U115">
        <v>0</v>
      </c>
      <c r="V115">
        <v>108</v>
      </c>
      <c r="W115">
        <v>108</v>
      </c>
      <c r="X115">
        <v>108</v>
      </c>
      <c r="Y115">
        <v>0</v>
      </c>
      <c r="Z115">
        <v>0</v>
      </c>
      <c r="AA115">
        <v>0</v>
      </c>
      <c r="AB115" s="34">
        <v>42859</v>
      </c>
      <c r="AC115" t="s">
        <v>670</v>
      </c>
      <c r="AD115">
        <v>2017</v>
      </c>
      <c r="AE115" s="34">
        <v>42859</v>
      </c>
      <c r="AF115" t="s">
        <v>663</v>
      </c>
    </row>
    <row r="116" spans="1:32" ht="76.5" x14ac:dyDescent="0.2">
      <c r="A116" s="17">
        <v>2017</v>
      </c>
      <c r="B116" s="17" t="s">
        <v>158</v>
      </c>
      <c r="C116" s="17" t="s">
        <v>165</v>
      </c>
      <c r="D116" s="18">
        <v>500</v>
      </c>
      <c r="E116" s="21" t="s">
        <v>222</v>
      </c>
      <c r="F116" s="21" t="s">
        <v>544</v>
      </c>
      <c r="G116" s="22" t="s">
        <v>545</v>
      </c>
      <c r="H116" s="19" t="s">
        <v>319</v>
      </c>
      <c r="I116" s="19" t="s">
        <v>327</v>
      </c>
      <c r="J116" s="19" t="s">
        <v>546</v>
      </c>
      <c r="K116" s="20" t="s">
        <v>11</v>
      </c>
      <c r="L116" s="42">
        <f>6170*2</f>
        <v>12340</v>
      </c>
      <c r="M116" s="44">
        <f>4481.93*2</f>
        <v>8963.86</v>
      </c>
      <c r="N116">
        <v>0</v>
      </c>
      <c r="O116">
        <v>0</v>
      </c>
      <c r="P116">
        <v>109</v>
      </c>
      <c r="Q116" s="27">
        <v>0</v>
      </c>
      <c r="R116" s="27">
        <v>0</v>
      </c>
      <c r="S116" s="27">
        <v>63</v>
      </c>
      <c r="T116">
        <v>0</v>
      </c>
      <c r="U116">
        <v>0</v>
      </c>
      <c r="V116">
        <v>109</v>
      </c>
      <c r="W116">
        <v>109</v>
      </c>
      <c r="X116">
        <v>109</v>
      </c>
      <c r="Y116">
        <v>0</v>
      </c>
      <c r="Z116">
        <v>0</v>
      </c>
      <c r="AA116">
        <v>0</v>
      </c>
      <c r="AB116" s="34">
        <v>42859</v>
      </c>
      <c r="AC116" t="s">
        <v>670</v>
      </c>
      <c r="AD116">
        <v>2017</v>
      </c>
      <c r="AE116" s="34">
        <v>42859</v>
      </c>
      <c r="AF116" t="s">
        <v>663</v>
      </c>
    </row>
    <row r="117" spans="1:32" ht="63.75" x14ac:dyDescent="0.2">
      <c r="A117" s="17">
        <v>2017</v>
      </c>
      <c r="B117" s="17" t="s">
        <v>158</v>
      </c>
      <c r="C117" s="17" t="s">
        <v>165</v>
      </c>
      <c r="D117" s="18">
        <v>500</v>
      </c>
      <c r="E117" s="21" t="s">
        <v>222</v>
      </c>
      <c r="F117" s="21" t="s">
        <v>547</v>
      </c>
      <c r="G117" s="22" t="s">
        <v>548</v>
      </c>
      <c r="H117" s="19" t="s">
        <v>549</v>
      </c>
      <c r="I117" s="19" t="s">
        <v>550</v>
      </c>
      <c r="J117" s="19" t="s">
        <v>551</v>
      </c>
      <c r="K117" s="20" t="s">
        <v>11</v>
      </c>
      <c r="L117" s="42">
        <f>6060*2</f>
        <v>12120</v>
      </c>
      <c r="M117" s="44">
        <f>5049.21*2</f>
        <v>10098.42</v>
      </c>
      <c r="N117">
        <v>0</v>
      </c>
      <c r="O117">
        <v>0</v>
      </c>
      <c r="P117">
        <v>110</v>
      </c>
      <c r="Q117" s="27">
        <v>0</v>
      </c>
      <c r="R117" s="27">
        <v>0</v>
      </c>
      <c r="S117" s="33">
        <v>0</v>
      </c>
      <c r="T117">
        <v>0</v>
      </c>
      <c r="U117">
        <v>0</v>
      </c>
      <c r="V117">
        <v>110</v>
      </c>
      <c r="W117">
        <v>110</v>
      </c>
      <c r="X117">
        <v>110</v>
      </c>
      <c r="Y117">
        <v>0</v>
      </c>
      <c r="Z117">
        <v>0</v>
      </c>
      <c r="AA117">
        <v>0</v>
      </c>
      <c r="AB117" s="34">
        <v>42859</v>
      </c>
      <c r="AC117" t="s">
        <v>670</v>
      </c>
      <c r="AD117">
        <v>2017</v>
      </c>
      <c r="AE117" s="34">
        <v>42859</v>
      </c>
      <c r="AF117" t="s">
        <v>663</v>
      </c>
    </row>
    <row r="118" spans="1:32" x14ac:dyDescent="0.2">
      <c r="A118" s="17">
        <v>2017</v>
      </c>
      <c r="B118" s="17" t="s">
        <v>158</v>
      </c>
      <c r="C118" s="17" t="s">
        <v>165</v>
      </c>
      <c r="D118" s="18">
        <v>300</v>
      </c>
      <c r="E118" s="19" t="s">
        <v>291</v>
      </c>
      <c r="F118" s="19" t="s">
        <v>552</v>
      </c>
      <c r="G118" s="18" t="s">
        <v>553</v>
      </c>
      <c r="H118" s="19" t="s">
        <v>554</v>
      </c>
      <c r="I118" s="19" t="s">
        <v>555</v>
      </c>
      <c r="J118" s="19" t="s">
        <v>556</v>
      </c>
      <c r="K118" s="20" t="s">
        <v>10</v>
      </c>
      <c r="L118" s="42">
        <f>6151.86*2</f>
        <v>12303.72</v>
      </c>
      <c r="M118" s="44">
        <f>4945.58*2</f>
        <v>9891.16</v>
      </c>
      <c r="N118">
        <v>0</v>
      </c>
      <c r="O118">
        <v>0</v>
      </c>
      <c r="P118">
        <v>111</v>
      </c>
      <c r="Q118" s="27">
        <v>0</v>
      </c>
      <c r="R118" s="27">
        <v>0</v>
      </c>
      <c r="S118" s="27">
        <v>64</v>
      </c>
      <c r="T118">
        <v>0</v>
      </c>
      <c r="U118">
        <v>0</v>
      </c>
      <c r="V118">
        <v>111</v>
      </c>
      <c r="W118">
        <v>111</v>
      </c>
      <c r="X118">
        <v>111</v>
      </c>
      <c r="Y118">
        <v>0</v>
      </c>
      <c r="Z118">
        <v>0</v>
      </c>
      <c r="AA118">
        <v>0</v>
      </c>
      <c r="AB118" s="34">
        <v>42859</v>
      </c>
      <c r="AC118" t="s">
        <v>670</v>
      </c>
      <c r="AD118">
        <v>2017</v>
      </c>
      <c r="AE118" s="34">
        <v>42859</v>
      </c>
      <c r="AF118" t="s">
        <v>663</v>
      </c>
    </row>
    <row r="119" spans="1:32" x14ac:dyDescent="0.2">
      <c r="A119" s="17">
        <v>2017</v>
      </c>
      <c r="B119" s="17" t="s">
        <v>158</v>
      </c>
      <c r="C119" s="17" t="s">
        <v>165</v>
      </c>
      <c r="D119" s="18">
        <v>500</v>
      </c>
      <c r="E119" s="19" t="s">
        <v>222</v>
      </c>
      <c r="F119" s="19" t="s">
        <v>557</v>
      </c>
      <c r="G119" s="18" t="s">
        <v>558</v>
      </c>
      <c r="H119" s="19" t="s">
        <v>559</v>
      </c>
      <c r="I119" s="19" t="s">
        <v>560</v>
      </c>
      <c r="J119" s="19" t="s">
        <v>561</v>
      </c>
      <c r="K119" s="20" t="s">
        <v>10</v>
      </c>
      <c r="L119" s="42">
        <f>5305*2</f>
        <v>10610</v>
      </c>
      <c r="M119" s="44">
        <v>4373.91</v>
      </c>
      <c r="N119">
        <v>0</v>
      </c>
      <c r="O119">
        <v>0</v>
      </c>
      <c r="P119">
        <v>112</v>
      </c>
      <c r="Q119" s="27">
        <v>0</v>
      </c>
      <c r="R119" s="27">
        <v>0</v>
      </c>
      <c r="S119" s="33">
        <v>0</v>
      </c>
      <c r="T119">
        <v>0</v>
      </c>
      <c r="U119">
        <v>0</v>
      </c>
      <c r="V119">
        <v>112</v>
      </c>
      <c r="W119">
        <v>112</v>
      </c>
      <c r="X119">
        <v>112</v>
      </c>
      <c r="Y119">
        <v>0</v>
      </c>
      <c r="Z119">
        <v>0</v>
      </c>
      <c r="AA119">
        <v>0</v>
      </c>
      <c r="AB119" s="34">
        <v>42859</v>
      </c>
      <c r="AC119" t="s">
        <v>670</v>
      </c>
      <c r="AD119">
        <v>2017</v>
      </c>
      <c r="AE119" s="34">
        <v>42859</v>
      </c>
      <c r="AF119" t="s">
        <v>663</v>
      </c>
    </row>
    <row r="120" spans="1:32" x14ac:dyDescent="0.2">
      <c r="A120" s="17">
        <v>2017</v>
      </c>
      <c r="B120" s="17" t="s">
        <v>158</v>
      </c>
      <c r="C120" s="17" t="s">
        <v>165</v>
      </c>
      <c r="D120" s="18">
        <v>500</v>
      </c>
      <c r="E120" s="19" t="s">
        <v>418</v>
      </c>
      <c r="F120" s="19" t="s">
        <v>562</v>
      </c>
      <c r="G120" s="18" t="s">
        <v>563</v>
      </c>
      <c r="H120" s="19" t="s">
        <v>564</v>
      </c>
      <c r="I120" s="19" t="s">
        <v>374</v>
      </c>
      <c r="J120" s="19" t="s">
        <v>565</v>
      </c>
      <c r="K120" s="20" t="s">
        <v>10</v>
      </c>
      <c r="L120" s="42">
        <f>5525*2</f>
        <v>11050</v>
      </c>
      <c r="M120" s="44">
        <f>3449.34*2</f>
        <v>6898.68</v>
      </c>
      <c r="N120">
        <v>0</v>
      </c>
      <c r="O120">
        <v>0</v>
      </c>
      <c r="P120">
        <v>113</v>
      </c>
      <c r="Q120" s="27">
        <v>0</v>
      </c>
      <c r="R120" s="27">
        <v>0</v>
      </c>
      <c r="S120" s="27">
        <v>65</v>
      </c>
      <c r="T120">
        <v>0</v>
      </c>
      <c r="U120">
        <v>0</v>
      </c>
      <c r="V120">
        <v>113</v>
      </c>
      <c r="W120">
        <v>113</v>
      </c>
      <c r="X120">
        <v>113</v>
      </c>
      <c r="Y120">
        <v>0</v>
      </c>
      <c r="Z120">
        <v>0</v>
      </c>
      <c r="AA120">
        <v>0</v>
      </c>
      <c r="AB120" s="34">
        <v>42859</v>
      </c>
      <c r="AC120" t="s">
        <v>670</v>
      </c>
      <c r="AD120">
        <v>2017</v>
      </c>
      <c r="AE120" s="34">
        <v>42859</v>
      </c>
      <c r="AF120" t="s">
        <v>663</v>
      </c>
    </row>
    <row r="121" spans="1:32" x14ac:dyDescent="0.2">
      <c r="A121" s="17">
        <v>2017</v>
      </c>
      <c r="B121" s="17" t="s">
        <v>158</v>
      </c>
      <c r="C121" s="17" t="s">
        <v>165</v>
      </c>
      <c r="D121" s="18">
        <v>500</v>
      </c>
      <c r="E121" s="19" t="s">
        <v>566</v>
      </c>
      <c r="F121" s="19" t="s">
        <v>567</v>
      </c>
      <c r="G121" s="18" t="s">
        <v>568</v>
      </c>
      <c r="H121" s="19" t="s">
        <v>569</v>
      </c>
      <c r="I121" s="19" t="s">
        <v>570</v>
      </c>
      <c r="J121" s="19" t="s">
        <v>523</v>
      </c>
      <c r="K121" s="20" t="s">
        <v>10</v>
      </c>
      <c r="L121" s="42">
        <f>5305*2</f>
        <v>10610</v>
      </c>
      <c r="M121" s="44">
        <f>4373.91*2</f>
        <v>8747.82</v>
      </c>
      <c r="N121">
        <v>0</v>
      </c>
      <c r="O121">
        <v>0</v>
      </c>
      <c r="P121">
        <v>114</v>
      </c>
      <c r="Q121" s="27">
        <v>0</v>
      </c>
      <c r="R121" s="27">
        <v>0</v>
      </c>
      <c r="S121" s="33">
        <v>0</v>
      </c>
      <c r="T121">
        <v>0</v>
      </c>
      <c r="U121">
        <v>0</v>
      </c>
      <c r="V121">
        <v>114</v>
      </c>
      <c r="W121">
        <v>114</v>
      </c>
      <c r="X121">
        <v>114</v>
      </c>
      <c r="Y121">
        <v>0</v>
      </c>
      <c r="Z121">
        <v>0</v>
      </c>
      <c r="AA121">
        <v>0</v>
      </c>
      <c r="AB121" s="34">
        <v>42859</v>
      </c>
      <c r="AC121" t="s">
        <v>670</v>
      </c>
      <c r="AD121">
        <v>2017</v>
      </c>
      <c r="AE121" s="34">
        <v>42859</v>
      </c>
      <c r="AF121" t="s">
        <v>663</v>
      </c>
    </row>
    <row r="122" spans="1:32" x14ac:dyDescent="0.2">
      <c r="A122" s="17">
        <v>2017</v>
      </c>
      <c r="B122" s="17" t="s">
        <v>158</v>
      </c>
      <c r="C122" s="17" t="s">
        <v>165</v>
      </c>
      <c r="D122" s="18">
        <v>300</v>
      </c>
      <c r="E122" s="19" t="s">
        <v>291</v>
      </c>
      <c r="F122" s="19" t="s">
        <v>571</v>
      </c>
      <c r="G122" s="18" t="s">
        <v>572</v>
      </c>
      <c r="H122" s="19" t="s">
        <v>319</v>
      </c>
      <c r="I122" s="19" t="s">
        <v>573</v>
      </c>
      <c r="J122" s="19" t="s">
        <v>574</v>
      </c>
      <c r="K122" s="20" t="s">
        <v>11</v>
      </c>
      <c r="L122" s="42">
        <f>6041.66*2</f>
        <v>12083.32</v>
      </c>
      <c r="M122" s="44">
        <f>5073.1*2</f>
        <v>10146.200000000001</v>
      </c>
      <c r="N122">
        <v>0</v>
      </c>
      <c r="O122">
        <v>0</v>
      </c>
      <c r="P122">
        <v>115</v>
      </c>
      <c r="Q122" s="27">
        <v>0</v>
      </c>
      <c r="R122" s="27">
        <v>0</v>
      </c>
      <c r="S122" s="27">
        <v>66</v>
      </c>
      <c r="T122">
        <v>0</v>
      </c>
      <c r="U122">
        <v>0</v>
      </c>
      <c r="V122">
        <v>115</v>
      </c>
      <c r="W122">
        <v>115</v>
      </c>
      <c r="X122">
        <v>115</v>
      </c>
      <c r="Y122">
        <v>0</v>
      </c>
      <c r="Z122">
        <v>0</v>
      </c>
      <c r="AA122">
        <v>0</v>
      </c>
      <c r="AB122" s="34">
        <v>42859</v>
      </c>
      <c r="AC122" t="s">
        <v>670</v>
      </c>
      <c r="AD122">
        <v>2017</v>
      </c>
      <c r="AE122" s="34">
        <v>42859</v>
      </c>
      <c r="AF122" t="s">
        <v>663</v>
      </c>
    </row>
    <row r="123" spans="1:32" x14ac:dyDescent="0.2">
      <c r="A123" s="17">
        <v>2017</v>
      </c>
      <c r="B123" s="17" t="s">
        <v>158</v>
      </c>
      <c r="C123" s="17" t="s">
        <v>165</v>
      </c>
      <c r="D123" s="18">
        <v>600</v>
      </c>
      <c r="E123" s="19" t="s">
        <v>202</v>
      </c>
      <c r="F123" s="19" t="s">
        <v>575</v>
      </c>
      <c r="G123" s="18" t="s">
        <v>572</v>
      </c>
      <c r="H123" s="19" t="s">
        <v>576</v>
      </c>
      <c r="I123" s="19" t="s">
        <v>577</v>
      </c>
      <c r="J123" s="19" t="s">
        <v>228</v>
      </c>
      <c r="K123" s="20" t="s">
        <v>11</v>
      </c>
      <c r="L123" s="42">
        <f>6079.02*2</f>
        <v>12158.04</v>
      </c>
      <c r="M123" s="44">
        <f>4964.15*2</f>
        <v>9928.2999999999993</v>
      </c>
      <c r="N123">
        <v>0</v>
      </c>
      <c r="O123">
        <v>0</v>
      </c>
      <c r="P123">
        <v>116</v>
      </c>
      <c r="Q123" s="27">
        <v>0</v>
      </c>
      <c r="R123" s="27">
        <v>0</v>
      </c>
      <c r="S123" s="33">
        <v>0</v>
      </c>
      <c r="T123">
        <v>0</v>
      </c>
      <c r="U123">
        <v>0</v>
      </c>
      <c r="V123">
        <v>116</v>
      </c>
      <c r="W123">
        <v>116</v>
      </c>
      <c r="X123">
        <v>116</v>
      </c>
      <c r="Y123">
        <v>0</v>
      </c>
      <c r="Z123">
        <v>0</v>
      </c>
      <c r="AA123">
        <v>0</v>
      </c>
      <c r="AB123" s="34">
        <v>42859</v>
      </c>
      <c r="AC123" t="s">
        <v>670</v>
      </c>
      <c r="AD123">
        <v>2017</v>
      </c>
      <c r="AE123" s="34">
        <v>42859</v>
      </c>
      <c r="AF123" t="s">
        <v>663</v>
      </c>
    </row>
    <row r="124" spans="1:32" x14ac:dyDescent="0.2">
      <c r="A124" s="17">
        <v>2017</v>
      </c>
      <c r="B124" s="17" t="s">
        <v>158</v>
      </c>
      <c r="C124" s="17" t="s">
        <v>165</v>
      </c>
      <c r="D124" s="18">
        <v>600</v>
      </c>
      <c r="E124" s="19" t="s">
        <v>202</v>
      </c>
      <c r="F124" s="19" t="s">
        <v>251</v>
      </c>
      <c r="G124" s="18" t="s">
        <v>572</v>
      </c>
      <c r="H124" s="19" t="s">
        <v>177</v>
      </c>
      <c r="I124" s="19" t="s">
        <v>578</v>
      </c>
      <c r="J124" s="19" t="s">
        <v>579</v>
      </c>
      <c r="K124" s="20" t="s">
        <v>11</v>
      </c>
      <c r="L124" s="42">
        <f>6189.02*2</f>
        <v>12378.04</v>
      </c>
      <c r="M124" s="44">
        <f>3880.29*2</f>
        <v>7760.58</v>
      </c>
      <c r="N124">
        <v>0</v>
      </c>
      <c r="O124">
        <v>0</v>
      </c>
      <c r="P124">
        <v>117</v>
      </c>
      <c r="Q124" s="27">
        <v>0</v>
      </c>
      <c r="R124" s="27">
        <v>0</v>
      </c>
      <c r="S124" s="27">
        <v>67</v>
      </c>
      <c r="T124">
        <v>0</v>
      </c>
      <c r="U124">
        <v>0</v>
      </c>
      <c r="V124">
        <v>117</v>
      </c>
      <c r="W124">
        <v>117</v>
      </c>
      <c r="X124">
        <v>117</v>
      </c>
      <c r="Y124">
        <v>0</v>
      </c>
      <c r="Z124">
        <v>0</v>
      </c>
      <c r="AA124">
        <v>0</v>
      </c>
      <c r="AB124" s="34">
        <v>42859</v>
      </c>
      <c r="AC124" t="s">
        <v>670</v>
      </c>
      <c r="AD124">
        <v>2017</v>
      </c>
      <c r="AE124" s="34">
        <v>42859</v>
      </c>
      <c r="AF124" t="s">
        <v>663</v>
      </c>
    </row>
    <row r="125" spans="1:32" x14ac:dyDescent="0.2">
      <c r="A125" s="17">
        <v>2017</v>
      </c>
      <c r="B125" s="17" t="s">
        <v>158</v>
      </c>
      <c r="C125" s="17" t="s">
        <v>165</v>
      </c>
      <c r="D125" s="18">
        <v>1000</v>
      </c>
      <c r="E125" s="19" t="s">
        <v>175</v>
      </c>
      <c r="F125" s="19" t="s">
        <v>175</v>
      </c>
      <c r="G125" s="18" t="s">
        <v>572</v>
      </c>
      <c r="H125" s="19" t="s">
        <v>580</v>
      </c>
      <c r="I125" s="19" t="s">
        <v>332</v>
      </c>
      <c r="J125" s="19" t="s">
        <v>395</v>
      </c>
      <c r="K125" s="20" t="s">
        <v>10</v>
      </c>
      <c r="L125" s="42">
        <f>4441.39*2</f>
        <v>8882.7800000000007</v>
      </c>
      <c r="M125" s="44">
        <f>2297.72*2</f>
        <v>4595.4399999999996</v>
      </c>
      <c r="N125">
        <v>0</v>
      </c>
      <c r="O125">
        <v>0</v>
      </c>
      <c r="P125">
        <v>118</v>
      </c>
      <c r="Q125" s="27">
        <v>0</v>
      </c>
      <c r="R125" s="27">
        <v>0</v>
      </c>
      <c r="S125" s="27">
        <v>68</v>
      </c>
      <c r="T125">
        <v>0</v>
      </c>
      <c r="U125">
        <v>0</v>
      </c>
      <c r="V125">
        <v>118</v>
      </c>
      <c r="W125">
        <v>118</v>
      </c>
      <c r="X125">
        <v>118</v>
      </c>
      <c r="Y125">
        <v>0</v>
      </c>
      <c r="Z125">
        <v>0</v>
      </c>
      <c r="AA125">
        <v>0</v>
      </c>
      <c r="AB125" s="34">
        <v>42859</v>
      </c>
      <c r="AC125" t="s">
        <v>670</v>
      </c>
      <c r="AD125">
        <v>2017</v>
      </c>
      <c r="AE125" s="34">
        <v>42859</v>
      </c>
      <c r="AF125" t="s">
        <v>663</v>
      </c>
    </row>
    <row r="126" spans="1:32" x14ac:dyDescent="0.2">
      <c r="A126" s="17">
        <v>2017</v>
      </c>
      <c r="B126" s="17" t="s">
        <v>158</v>
      </c>
      <c r="C126" s="17" t="s">
        <v>165</v>
      </c>
      <c r="D126" s="18">
        <v>300</v>
      </c>
      <c r="E126" s="19" t="s">
        <v>291</v>
      </c>
      <c r="F126" s="19" t="s">
        <v>581</v>
      </c>
      <c r="G126" s="18" t="s">
        <v>582</v>
      </c>
      <c r="H126" s="19" t="s">
        <v>263</v>
      </c>
      <c r="I126" s="19" t="s">
        <v>583</v>
      </c>
      <c r="J126" s="19" t="s">
        <v>584</v>
      </c>
      <c r="K126" s="20" t="s">
        <v>11</v>
      </c>
      <c r="L126" s="42">
        <f>5931.66*2</f>
        <v>11863.32</v>
      </c>
      <c r="M126" s="44">
        <f>4992.39*2</f>
        <v>9984.7800000000007</v>
      </c>
      <c r="N126">
        <v>0</v>
      </c>
      <c r="O126">
        <v>0</v>
      </c>
      <c r="P126">
        <v>119</v>
      </c>
      <c r="Q126" s="27">
        <v>0</v>
      </c>
      <c r="R126" s="27">
        <v>0</v>
      </c>
      <c r="S126" s="33">
        <v>0</v>
      </c>
      <c r="T126">
        <v>0</v>
      </c>
      <c r="U126">
        <v>0</v>
      </c>
      <c r="V126">
        <v>119</v>
      </c>
      <c r="W126">
        <v>119</v>
      </c>
      <c r="X126">
        <v>119</v>
      </c>
      <c r="Y126">
        <v>0</v>
      </c>
      <c r="Z126">
        <v>0</v>
      </c>
      <c r="AA126">
        <v>0</v>
      </c>
      <c r="AB126" s="34">
        <v>42859</v>
      </c>
      <c r="AC126" t="s">
        <v>670</v>
      </c>
      <c r="AD126">
        <v>2017</v>
      </c>
      <c r="AE126" s="34">
        <v>42859</v>
      </c>
      <c r="AF126" t="s">
        <v>663</v>
      </c>
    </row>
    <row r="127" spans="1:32" x14ac:dyDescent="0.2">
      <c r="A127" s="17">
        <v>2017</v>
      </c>
      <c r="B127" s="17" t="s">
        <v>158</v>
      </c>
      <c r="C127" s="17" t="s">
        <v>165</v>
      </c>
      <c r="D127" s="18">
        <v>700</v>
      </c>
      <c r="E127" s="19" t="s">
        <v>175</v>
      </c>
      <c r="F127" s="19" t="s">
        <v>187</v>
      </c>
      <c r="G127" s="18" t="s">
        <v>582</v>
      </c>
      <c r="H127" s="19" t="s">
        <v>585</v>
      </c>
      <c r="I127" s="19" t="s">
        <v>586</v>
      </c>
      <c r="J127" s="19" t="s">
        <v>587</v>
      </c>
      <c r="K127" s="20" t="s">
        <v>10</v>
      </c>
      <c r="L127" s="42">
        <f>4986.06*2</f>
        <v>9972.1200000000008</v>
      </c>
      <c r="M127" s="44">
        <f>4220.15*2</f>
        <v>8440.2999999999993</v>
      </c>
      <c r="N127">
        <v>0</v>
      </c>
      <c r="O127">
        <v>0</v>
      </c>
      <c r="P127">
        <v>120</v>
      </c>
      <c r="Q127" s="27">
        <v>0</v>
      </c>
      <c r="R127" s="27">
        <v>0</v>
      </c>
      <c r="S127" s="33">
        <v>0</v>
      </c>
      <c r="T127">
        <v>0</v>
      </c>
      <c r="U127">
        <v>0</v>
      </c>
      <c r="V127">
        <v>120</v>
      </c>
      <c r="W127">
        <v>120</v>
      </c>
      <c r="X127">
        <v>120</v>
      </c>
      <c r="Y127">
        <v>0</v>
      </c>
      <c r="Z127">
        <v>0</v>
      </c>
      <c r="AA127">
        <v>0</v>
      </c>
      <c r="AB127" s="34">
        <v>42859</v>
      </c>
      <c r="AC127" t="s">
        <v>670</v>
      </c>
      <c r="AD127">
        <v>2017</v>
      </c>
      <c r="AE127" s="34">
        <v>42859</v>
      </c>
      <c r="AF127" t="s">
        <v>663</v>
      </c>
    </row>
    <row r="128" spans="1:32" x14ac:dyDescent="0.2">
      <c r="A128" s="17">
        <v>2017</v>
      </c>
      <c r="B128" s="17" t="s">
        <v>158</v>
      </c>
      <c r="C128" s="17" t="s">
        <v>165</v>
      </c>
      <c r="D128" s="18">
        <v>800</v>
      </c>
      <c r="E128" s="19" t="s">
        <v>588</v>
      </c>
      <c r="F128" s="19" t="s">
        <v>244</v>
      </c>
      <c r="G128" s="18" t="s">
        <v>582</v>
      </c>
      <c r="H128" s="19" t="s">
        <v>589</v>
      </c>
      <c r="I128" s="19" t="s">
        <v>590</v>
      </c>
      <c r="J128" s="19" t="s">
        <v>591</v>
      </c>
      <c r="K128" s="20" t="s">
        <v>10</v>
      </c>
      <c r="L128" s="42">
        <f>5442.59*2</f>
        <v>10885.18</v>
      </c>
      <c r="M128" s="44">
        <f>3975.64*2</f>
        <v>7951.28</v>
      </c>
      <c r="N128">
        <v>0</v>
      </c>
      <c r="O128">
        <v>0</v>
      </c>
      <c r="P128">
        <v>121</v>
      </c>
      <c r="Q128" s="27">
        <v>0</v>
      </c>
      <c r="R128" s="27">
        <v>0</v>
      </c>
      <c r="S128" s="27">
        <v>69</v>
      </c>
      <c r="T128">
        <v>0</v>
      </c>
      <c r="U128">
        <v>0</v>
      </c>
      <c r="V128">
        <v>121</v>
      </c>
      <c r="W128">
        <v>121</v>
      </c>
      <c r="X128">
        <v>121</v>
      </c>
      <c r="Y128">
        <v>0</v>
      </c>
      <c r="Z128">
        <v>0</v>
      </c>
      <c r="AA128">
        <v>0</v>
      </c>
      <c r="AB128" s="34">
        <v>42859</v>
      </c>
      <c r="AC128" t="s">
        <v>670</v>
      </c>
      <c r="AD128">
        <v>2017</v>
      </c>
      <c r="AE128" s="34">
        <v>42859</v>
      </c>
      <c r="AF128" t="s">
        <v>663</v>
      </c>
    </row>
    <row r="129" spans="1:32" x14ac:dyDescent="0.2">
      <c r="A129" s="17">
        <v>2017</v>
      </c>
      <c r="B129" s="17" t="s">
        <v>158</v>
      </c>
      <c r="C129" s="17" t="s">
        <v>165</v>
      </c>
      <c r="D129" s="18">
        <v>1000</v>
      </c>
      <c r="E129" s="19" t="s">
        <v>175</v>
      </c>
      <c r="F129" s="19" t="s">
        <v>175</v>
      </c>
      <c r="G129" s="18" t="s">
        <v>582</v>
      </c>
      <c r="H129" s="19" t="s">
        <v>592</v>
      </c>
      <c r="I129" s="19" t="s">
        <v>536</v>
      </c>
      <c r="J129" s="19" t="s">
        <v>185</v>
      </c>
      <c r="K129" s="20" t="s">
        <v>11</v>
      </c>
      <c r="L129" s="42">
        <f>4221.39*2</f>
        <v>8442.7800000000007</v>
      </c>
      <c r="M129" s="44">
        <f>3614.22*2</f>
        <v>7228.44</v>
      </c>
      <c r="N129">
        <v>0</v>
      </c>
      <c r="O129">
        <v>0</v>
      </c>
      <c r="P129">
        <v>122</v>
      </c>
      <c r="Q129" s="27">
        <v>0</v>
      </c>
      <c r="R129" s="27">
        <v>0</v>
      </c>
      <c r="S129" s="33">
        <v>0</v>
      </c>
      <c r="T129">
        <v>0</v>
      </c>
      <c r="U129">
        <v>0</v>
      </c>
      <c r="V129">
        <v>122</v>
      </c>
      <c r="W129">
        <v>122</v>
      </c>
      <c r="X129">
        <v>122</v>
      </c>
      <c r="Y129">
        <v>0</v>
      </c>
      <c r="Z129">
        <v>0</v>
      </c>
      <c r="AA129">
        <v>0</v>
      </c>
      <c r="AB129" s="34">
        <v>42859</v>
      </c>
      <c r="AC129" t="s">
        <v>670</v>
      </c>
      <c r="AD129">
        <v>2017</v>
      </c>
      <c r="AE129" s="34">
        <v>42859</v>
      </c>
      <c r="AF129" t="s">
        <v>663</v>
      </c>
    </row>
    <row r="130" spans="1:32" x14ac:dyDescent="0.2">
      <c r="A130" s="17">
        <v>2017</v>
      </c>
      <c r="B130" s="17" t="s">
        <v>158</v>
      </c>
      <c r="C130" s="17" t="s">
        <v>165</v>
      </c>
      <c r="D130" s="18">
        <v>500</v>
      </c>
      <c r="E130" s="19" t="s">
        <v>508</v>
      </c>
      <c r="F130" s="19" t="s">
        <v>593</v>
      </c>
      <c r="G130" s="18" t="s">
        <v>594</v>
      </c>
      <c r="H130" s="19" t="s">
        <v>595</v>
      </c>
      <c r="I130" s="19" t="s">
        <v>596</v>
      </c>
      <c r="J130" s="19" t="s">
        <v>597</v>
      </c>
      <c r="K130" s="20" t="s">
        <v>10</v>
      </c>
      <c r="L130" s="42">
        <f>5635*2</f>
        <v>11270</v>
      </c>
      <c r="M130" s="44">
        <f>2886.3*2</f>
        <v>5772.6</v>
      </c>
      <c r="N130">
        <v>0</v>
      </c>
      <c r="O130">
        <v>0</v>
      </c>
      <c r="P130">
        <v>123</v>
      </c>
      <c r="Q130" s="27">
        <v>0</v>
      </c>
      <c r="R130" s="27">
        <v>0</v>
      </c>
      <c r="S130" s="33">
        <v>0</v>
      </c>
      <c r="T130">
        <v>0</v>
      </c>
      <c r="U130">
        <v>0</v>
      </c>
      <c r="V130">
        <v>123</v>
      </c>
      <c r="W130">
        <v>123</v>
      </c>
      <c r="X130">
        <v>123</v>
      </c>
      <c r="Y130">
        <v>0</v>
      </c>
      <c r="Z130">
        <v>0</v>
      </c>
      <c r="AA130">
        <v>0</v>
      </c>
      <c r="AB130" s="34">
        <v>42859</v>
      </c>
      <c r="AC130" t="s">
        <v>670</v>
      </c>
      <c r="AD130">
        <v>2017</v>
      </c>
      <c r="AE130" s="34">
        <v>42859</v>
      </c>
      <c r="AF130" t="s">
        <v>663</v>
      </c>
    </row>
    <row r="131" spans="1:32" x14ac:dyDescent="0.2">
      <c r="A131" s="17">
        <v>2017</v>
      </c>
      <c r="B131" s="17" t="s">
        <v>158</v>
      </c>
      <c r="C131" s="17" t="s">
        <v>165</v>
      </c>
      <c r="D131" s="18">
        <v>600</v>
      </c>
      <c r="E131" s="19" t="s">
        <v>202</v>
      </c>
      <c r="F131" s="19" t="s">
        <v>598</v>
      </c>
      <c r="G131" s="18" t="s">
        <v>594</v>
      </c>
      <c r="H131" s="19" t="s">
        <v>599</v>
      </c>
      <c r="I131" s="19" t="s">
        <v>586</v>
      </c>
      <c r="J131" s="19" t="s">
        <v>600</v>
      </c>
      <c r="K131" s="20" t="s">
        <v>11</v>
      </c>
      <c r="L131" s="42">
        <f>6189.02*2</f>
        <v>12378.04</v>
      </c>
      <c r="M131" s="44">
        <f>4963.85*2</f>
        <v>9927.7000000000007</v>
      </c>
      <c r="N131">
        <v>0</v>
      </c>
      <c r="O131">
        <v>0</v>
      </c>
      <c r="P131">
        <v>124</v>
      </c>
      <c r="Q131" s="27">
        <v>0</v>
      </c>
      <c r="R131" s="27">
        <v>0</v>
      </c>
      <c r="S131" s="33">
        <v>0</v>
      </c>
      <c r="T131">
        <v>0</v>
      </c>
      <c r="U131">
        <v>0</v>
      </c>
      <c r="V131">
        <v>124</v>
      </c>
      <c r="W131">
        <v>124</v>
      </c>
      <c r="X131">
        <v>124</v>
      </c>
      <c r="Y131">
        <v>0</v>
      </c>
      <c r="Z131">
        <v>0</v>
      </c>
      <c r="AA131">
        <v>0</v>
      </c>
      <c r="AB131" s="34">
        <v>42859</v>
      </c>
      <c r="AC131" t="s">
        <v>670</v>
      </c>
      <c r="AD131">
        <v>2017</v>
      </c>
      <c r="AE131" s="34">
        <v>42859</v>
      </c>
      <c r="AF131" t="s">
        <v>663</v>
      </c>
    </row>
    <row r="132" spans="1:32" x14ac:dyDescent="0.2">
      <c r="A132" s="17">
        <v>2017</v>
      </c>
      <c r="B132" s="17" t="s">
        <v>158</v>
      </c>
      <c r="C132" s="17" t="s">
        <v>165</v>
      </c>
      <c r="D132" s="18">
        <v>500</v>
      </c>
      <c r="E132" s="19" t="s">
        <v>232</v>
      </c>
      <c r="F132" s="19" t="s">
        <v>601</v>
      </c>
      <c r="G132" s="18" t="s">
        <v>602</v>
      </c>
      <c r="H132" s="19" t="s">
        <v>603</v>
      </c>
      <c r="I132" s="19" t="s">
        <v>201</v>
      </c>
      <c r="J132" s="19" t="s">
        <v>454</v>
      </c>
      <c r="K132" s="20" t="s">
        <v>10</v>
      </c>
      <c r="L132" s="42">
        <f>3750*2</f>
        <v>7500</v>
      </c>
      <c r="M132" s="44">
        <f>4454.61*2</f>
        <v>8909.2199999999993</v>
      </c>
      <c r="N132">
        <v>0</v>
      </c>
      <c r="O132">
        <v>0</v>
      </c>
      <c r="P132">
        <v>125</v>
      </c>
      <c r="Q132" s="27">
        <v>0</v>
      </c>
      <c r="R132" s="27">
        <v>0</v>
      </c>
      <c r="S132" s="33">
        <v>0</v>
      </c>
      <c r="T132">
        <v>0</v>
      </c>
      <c r="U132">
        <v>0</v>
      </c>
      <c r="V132">
        <v>125</v>
      </c>
      <c r="W132">
        <v>125</v>
      </c>
      <c r="X132">
        <v>125</v>
      </c>
      <c r="Y132">
        <v>0</v>
      </c>
      <c r="Z132">
        <v>0</v>
      </c>
      <c r="AA132">
        <v>0</v>
      </c>
      <c r="AB132" s="34">
        <v>42859</v>
      </c>
      <c r="AC132" t="s">
        <v>670</v>
      </c>
      <c r="AD132">
        <v>2017</v>
      </c>
      <c r="AE132" s="34">
        <v>42859</v>
      </c>
      <c r="AF132" t="s">
        <v>663</v>
      </c>
    </row>
    <row r="133" spans="1:32" x14ac:dyDescent="0.2">
      <c r="A133" s="17">
        <v>2017</v>
      </c>
      <c r="B133" s="17" t="s">
        <v>158</v>
      </c>
      <c r="C133" s="17" t="s">
        <v>165</v>
      </c>
      <c r="D133" s="18">
        <v>500</v>
      </c>
      <c r="E133" s="19" t="s">
        <v>222</v>
      </c>
      <c r="F133" s="19" t="s">
        <v>604</v>
      </c>
      <c r="G133" s="18" t="s">
        <v>605</v>
      </c>
      <c r="H133" s="19" t="s">
        <v>606</v>
      </c>
      <c r="I133" s="19" t="s">
        <v>607</v>
      </c>
      <c r="J133" s="19" t="s">
        <v>608</v>
      </c>
      <c r="K133" s="20" t="s">
        <v>11</v>
      </c>
      <c r="L133" s="42">
        <f>5415*2</f>
        <v>10830</v>
      </c>
      <c r="M133" s="44">
        <f>2974.11*2</f>
        <v>5948.22</v>
      </c>
      <c r="N133">
        <v>0</v>
      </c>
      <c r="O133">
        <v>0</v>
      </c>
      <c r="P133">
        <v>126</v>
      </c>
      <c r="Q133" s="27">
        <v>0</v>
      </c>
      <c r="R133" s="27">
        <v>0</v>
      </c>
      <c r="S133" s="27">
        <v>70</v>
      </c>
      <c r="T133">
        <v>0</v>
      </c>
      <c r="U133">
        <v>0</v>
      </c>
      <c r="V133">
        <v>126</v>
      </c>
      <c r="W133">
        <v>126</v>
      </c>
      <c r="X133">
        <v>126</v>
      </c>
      <c r="Y133">
        <v>0</v>
      </c>
      <c r="Z133">
        <v>0</v>
      </c>
      <c r="AA133">
        <v>0</v>
      </c>
      <c r="AB133" s="34">
        <v>42859</v>
      </c>
      <c r="AC133" t="s">
        <v>670</v>
      </c>
      <c r="AD133">
        <v>2017</v>
      </c>
      <c r="AE133" s="34">
        <v>42859</v>
      </c>
      <c r="AF133" t="s">
        <v>663</v>
      </c>
    </row>
    <row r="134" spans="1:32" x14ac:dyDescent="0.2">
      <c r="A134" s="17">
        <v>2017</v>
      </c>
      <c r="B134" s="17" t="s">
        <v>158</v>
      </c>
      <c r="C134" s="17" t="s">
        <v>165</v>
      </c>
      <c r="D134" s="18">
        <v>500</v>
      </c>
      <c r="E134" s="19" t="s">
        <v>222</v>
      </c>
      <c r="F134" s="19" t="s">
        <v>609</v>
      </c>
      <c r="G134" s="18" t="s">
        <v>610</v>
      </c>
      <c r="H134" s="19" t="s">
        <v>611</v>
      </c>
      <c r="I134" s="19" t="s">
        <v>323</v>
      </c>
      <c r="J134" s="19" t="s">
        <v>612</v>
      </c>
      <c r="K134" s="20" t="s">
        <v>11</v>
      </c>
      <c r="L134" s="42">
        <f>5305*2</f>
        <v>10610</v>
      </c>
      <c r="M134" s="44">
        <f>4298.91*2</f>
        <v>8597.82</v>
      </c>
      <c r="N134">
        <v>0</v>
      </c>
      <c r="O134">
        <v>0</v>
      </c>
      <c r="P134">
        <v>127</v>
      </c>
      <c r="Q134" s="27">
        <v>0</v>
      </c>
      <c r="R134" s="27">
        <v>0</v>
      </c>
      <c r="S134" s="27">
        <v>71</v>
      </c>
      <c r="T134">
        <v>0</v>
      </c>
      <c r="U134">
        <v>0</v>
      </c>
      <c r="V134">
        <v>127</v>
      </c>
      <c r="W134">
        <v>127</v>
      </c>
      <c r="X134">
        <v>127</v>
      </c>
      <c r="Y134">
        <v>0</v>
      </c>
      <c r="Z134">
        <v>0</v>
      </c>
      <c r="AA134">
        <v>0</v>
      </c>
      <c r="AB134" s="34">
        <v>42859</v>
      </c>
      <c r="AC134" t="s">
        <v>670</v>
      </c>
      <c r="AD134">
        <v>2017</v>
      </c>
      <c r="AE134" s="34">
        <v>42859</v>
      </c>
      <c r="AF134" t="s">
        <v>663</v>
      </c>
    </row>
    <row r="135" spans="1:32" x14ac:dyDescent="0.2">
      <c r="A135" s="17">
        <v>2017</v>
      </c>
      <c r="B135" s="17" t="s">
        <v>158</v>
      </c>
      <c r="C135" s="17" t="s">
        <v>165</v>
      </c>
      <c r="D135" s="18">
        <v>300</v>
      </c>
      <c r="E135" s="19" t="s">
        <v>180</v>
      </c>
      <c r="F135" s="19" t="s">
        <v>613</v>
      </c>
      <c r="G135" s="18" t="s">
        <v>466</v>
      </c>
      <c r="H135" s="19" t="s">
        <v>614</v>
      </c>
      <c r="I135" s="19" t="s">
        <v>542</v>
      </c>
      <c r="J135" s="19" t="s">
        <v>213</v>
      </c>
      <c r="K135" s="20" t="s">
        <v>10</v>
      </c>
      <c r="L135" s="42">
        <f>5931.66*2</f>
        <v>11863.32</v>
      </c>
      <c r="M135" s="44">
        <f>4992.39*2</f>
        <v>9984.7800000000007</v>
      </c>
      <c r="N135">
        <v>0</v>
      </c>
      <c r="O135">
        <v>0</v>
      </c>
      <c r="P135">
        <v>128</v>
      </c>
      <c r="Q135" s="27">
        <v>0</v>
      </c>
      <c r="R135" s="27">
        <v>0</v>
      </c>
      <c r="S135" s="33">
        <v>0</v>
      </c>
      <c r="T135">
        <v>0</v>
      </c>
      <c r="U135">
        <v>0</v>
      </c>
      <c r="V135">
        <v>128</v>
      </c>
      <c r="W135">
        <v>128</v>
      </c>
      <c r="X135">
        <v>128</v>
      </c>
      <c r="Y135">
        <v>0</v>
      </c>
      <c r="Z135">
        <v>0</v>
      </c>
      <c r="AA135">
        <v>0</v>
      </c>
      <c r="AB135" s="34">
        <v>42859</v>
      </c>
      <c r="AC135" t="s">
        <v>670</v>
      </c>
      <c r="AD135">
        <v>2017</v>
      </c>
      <c r="AE135" s="34">
        <v>42859</v>
      </c>
      <c r="AF135" t="s">
        <v>663</v>
      </c>
    </row>
    <row r="136" spans="1:32" x14ac:dyDescent="0.2">
      <c r="A136" s="17">
        <v>2017</v>
      </c>
      <c r="B136" s="17" t="s">
        <v>158</v>
      </c>
      <c r="C136" s="17" t="s">
        <v>165</v>
      </c>
      <c r="D136" s="18">
        <v>500</v>
      </c>
      <c r="E136" s="19" t="s">
        <v>186</v>
      </c>
      <c r="F136" s="19" t="s">
        <v>187</v>
      </c>
      <c r="G136" s="18" t="s">
        <v>466</v>
      </c>
      <c r="H136" s="19" t="s">
        <v>615</v>
      </c>
      <c r="I136" s="19" t="s">
        <v>616</v>
      </c>
      <c r="J136" s="19" t="s">
        <v>555</v>
      </c>
      <c r="K136" s="20" t="s">
        <v>11</v>
      </c>
      <c r="L136" s="42">
        <f>5305*2</f>
        <v>10610</v>
      </c>
      <c r="M136" s="44">
        <f>4373.91*2</f>
        <v>8747.82</v>
      </c>
      <c r="N136">
        <v>0</v>
      </c>
      <c r="O136">
        <v>0</v>
      </c>
      <c r="P136">
        <v>129</v>
      </c>
      <c r="Q136" s="27">
        <v>0</v>
      </c>
      <c r="R136" s="27">
        <v>0</v>
      </c>
      <c r="S136" s="27">
        <v>72</v>
      </c>
      <c r="T136">
        <v>0</v>
      </c>
      <c r="U136">
        <v>0</v>
      </c>
      <c r="V136">
        <v>129</v>
      </c>
      <c r="W136">
        <v>129</v>
      </c>
      <c r="X136">
        <v>129</v>
      </c>
      <c r="Y136">
        <v>0</v>
      </c>
      <c r="Z136">
        <v>0</v>
      </c>
      <c r="AA136">
        <v>0</v>
      </c>
      <c r="AB136" s="34">
        <v>42859</v>
      </c>
      <c r="AC136" t="s">
        <v>670</v>
      </c>
      <c r="AD136">
        <v>2017</v>
      </c>
      <c r="AE136" s="34">
        <v>42859</v>
      </c>
      <c r="AF136" t="s">
        <v>663</v>
      </c>
    </row>
    <row r="137" spans="1:32" x14ac:dyDescent="0.2">
      <c r="A137" s="17">
        <v>2017</v>
      </c>
      <c r="B137" s="17" t="s">
        <v>158</v>
      </c>
      <c r="C137" s="17" t="s">
        <v>165</v>
      </c>
      <c r="D137" s="18">
        <v>500</v>
      </c>
      <c r="E137" s="19" t="s">
        <v>175</v>
      </c>
      <c r="F137" s="19" t="s">
        <v>187</v>
      </c>
      <c r="G137" s="18" t="s">
        <v>466</v>
      </c>
      <c r="H137" s="19" t="s">
        <v>617</v>
      </c>
      <c r="I137" s="19" t="s">
        <v>618</v>
      </c>
      <c r="J137" s="19" t="s">
        <v>619</v>
      </c>
      <c r="K137" s="20" t="s">
        <v>10</v>
      </c>
      <c r="L137" s="42">
        <f>5525*2</f>
        <v>11050</v>
      </c>
      <c r="M137" s="44">
        <f>4535.34*2</f>
        <v>9070.68</v>
      </c>
      <c r="N137">
        <v>0</v>
      </c>
      <c r="O137">
        <v>0</v>
      </c>
      <c r="P137">
        <v>130</v>
      </c>
      <c r="Q137" s="27">
        <v>0</v>
      </c>
      <c r="R137" s="27">
        <v>0</v>
      </c>
      <c r="S137" s="27">
        <v>73</v>
      </c>
      <c r="T137">
        <v>0</v>
      </c>
      <c r="U137">
        <v>0</v>
      </c>
      <c r="V137">
        <v>130</v>
      </c>
      <c r="W137">
        <v>130</v>
      </c>
      <c r="X137">
        <v>130</v>
      </c>
      <c r="Y137">
        <v>0</v>
      </c>
      <c r="Z137">
        <v>0</v>
      </c>
      <c r="AA137">
        <v>0</v>
      </c>
      <c r="AB137" s="34">
        <v>42859</v>
      </c>
      <c r="AC137" t="s">
        <v>670</v>
      </c>
      <c r="AD137">
        <v>2017</v>
      </c>
      <c r="AE137" s="34">
        <v>42859</v>
      </c>
      <c r="AF137" t="s">
        <v>663</v>
      </c>
    </row>
    <row r="138" spans="1:32" x14ac:dyDescent="0.2">
      <c r="A138" s="17">
        <v>2017</v>
      </c>
      <c r="B138" s="17" t="s">
        <v>158</v>
      </c>
      <c r="C138" s="17" t="s">
        <v>165</v>
      </c>
      <c r="D138" s="18">
        <v>500</v>
      </c>
      <c r="E138" s="19" t="s">
        <v>186</v>
      </c>
      <c r="F138" s="19" t="s">
        <v>187</v>
      </c>
      <c r="G138" s="18" t="s">
        <v>466</v>
      </c>
      <c r="H138" s="19" t="s">
        <v>606</v>
      </c>
      <c r="I138" s="19" t="s">
        <v>184</v>
      </c>
      <c r="J138" s="19" t="s">
        <v>620</v>
      </c>
      <c r="K138" s="20" t="s">
        <v>11</v>
      </c>
      <c r="L138" s="42">
        <f>5305*2</f>
        <v>10610</v>
      </c>
      <c r="M138" s="44">
        <f>4273.91*2</f>
        <v>8547.82</v>
      </c>
      <c r="N138">
        <v>0</v>
      </c>
      <c r="O138">
        <v>0</v>
      </c>
      <c r="P138">
        <v>131</v>
      </c>
      <c r="Q138" s="27">
        <v>0</v>
      </c>
      <c r="R138" s="27">
        <v>0</v>
      </c>
      <c r="S138" s="27">
        <v>74</v>
      </c>
      <c r="T138">
        <v>0</v>
      </c>
      <c r="U138">
        <v>0</v>
      </c>
      <c r="V138">
        <v>131</v>
      </c>
      <c r="W138">
        <v>131</v>
      </c>
      <c r="X138">
        <v>131</v>
      </c>
      <c r="Y138">
        <v>0</v>
      </c>
      <c r="Z138">
        <v>0</v>
      </c>
      <c r="AA138">
        <v>0</v>
      </c>
      <c r="AB138" s="34">
        <v>42859</v>
      </c>
      <c r="AC138" t="s">
        <v>670</v>
      </c>
      <c r="AD138">
        <v>2017</v>
      </c>
      <c r="AE138" s="34">
        <v>42859</v>
      </c>
      <c r="AF138" t="s">
        <v>663</v>
      </c>
    </row>
    <row r="139" spans="1:32" x14ac:dyDescent="0.2">
      <c r="A139" s="17">
        <v>2017</v>
      </c>
      <c r="B139" s="17" t="s">
        <v>158</v>
      </c>
      <c r="C139" s="17" t="s">
        <v>165</v>
      </c>
      <c r="D139" s="18">
        <v>1000</v>
      </c>
      <c r="E139" s="19" t="s">
        <v>175</v>
      </c>
      <c r="F139" s="19" t="s">
        <v>175</v>
      </c>
      <c r="G139" s="18" t="s">
        <v>466</v>
      </c>
      <c r="H139" s="19" t="s">
        <v>621</v>
      </c>
      <c r="I139" s="19" t="s">
        <v>622</v>
      </c>
      <c r="J139" s="19" t="s">
        <v>265</v>
      </c>
      <c r="K139" s="20" t="s">
        <v>10</v>
      </c>
      <c r="L139" s="42">
        <f>4221.39*2</f>
        <v>8442.7800000000007</v>
      </c>
      <c r="M139" s="44">
        <f>3614.22*2</f>
        <v>7228.44</v>
      </c>
      <c r="N139">
        <v>0</v>
      </c>
      <c r="O139">
        <v>0</v>
      </c>
      <c r="P139">
        <v>132</v>
      </c>
      <c r="Q139" s="27">
        <v>0</v>
      </c>
      <c r="R139" s="27">
        <v>0</v>
      </c>
      <c r="S139" s="33">
        <v>0</v>
      </c>
      <c r="T139">
        <v>0</v>
      </c>
      <c r="U139">
        <v>0</v>
      </c>
      <c r="V139">
        <v>132</v>
      </c>
      <c r="W139">
        <v>132</v>
      </c>
      <c r="X139">
        <v>132</v>
      </c>
      <c r="Y139">
        <v>0</v>
      </c>
      <c r="Z139">
        <v>0</v>
      </c>
      <c r="AA139">
        <v>0</v>
      </c>
      <c r="AB139" s="34">
        <v>42859</v>
      </c>
      <c r="AC139" t="s">
        <v>670</v>
      </c>
      <c r="AD139">
        <v>2017</v>
      </c>
      <c r="AE139" s="34">
        <v>42859</v>
      </c>
      <c r="AF139" t="s">
        <v>663</v>
      </c>
    </row>
    <row r="140" spans="1:32" x14ac:dyDescent="0.2">
      <c r="A140" s="17">
        <v>2017</v>
      </c>
      <c r="B140" s="17" t="s">
        <v>158</v>
      </c>
      <c r="C140" s="17" t="s">
        <v>165</v>
      </c>
      <c r="D140" s="18">
        <v>5010</v>
      </c>
      <c r="E140" s="19" t="s">
        <v>258</v>
      </c>
      <c r="F140" s="19" t="s">
        <v>258</v>
      </c>
      <c r="G140" s="18" t="s">
        <v>466</v>
      </c>
      <c r="H140" s="19" t="s">
        <v>623</v>
      </c>
      <c r="I140" s="19" t="s">
        <v>624</v>
      </c>
      <c r="J140" s="19" t="s">
        <v>625</v>
      </c>
      <c r="K140" s="20" t="s">
        <v>10</v>
      </c>
      <c r="L140" s="42">
        <f>3984.5*2</f>
        <v>7969</v>
      </c>
      <c r="M140" s="44">
        <f>2569.92*2</f>
        <v>5139.84</v>
      </c>
      <c r="N140">
        <v>0</v>
      </c>
      <c r="O140">
        <v>0</v>
      </c>
      <c r="P140">
        <v>133</v>
      </c>
      <c r="Q140" s="27">
        <v>0</v>
      </c>
      <c r="R140" s="27">
        <v>0</v>
      </c>
      <c r="S140" s="27">
        <v>75</v>
      </c>
      <c r="T140">
        <v>0</v>
      </c>
      <c r="U140">
        <v>0</v>
      </c>
      <c r="V140">
        <v>133</v>
      </c>
      <c r="W140">
        <v>133</v>
      </c>
      <c r="X140">
        <v>133</v>
      </c>
      <c r="Y140">
        <v>0</v>
      </c>
      <c r="Z140">
        <v>0</v>
      </c>
      <c r="AA140">
        <v>0</v>
      </c>
      <c r="AB140" s="34">
        <v>42859</v>
      </c>
      <c r="AC140" t="s">
        <v>670</v>
      </c>
      <c r="AD140">
        <v>2017</v>
      </c>
      <c r="AE140" s="34">
        <v>42859</v>
      </c>
      <c r="AF140" t="s">
        <v>663</v>
      </c>
    </row>
    <row r="141" spans="1:32" x14ac:dyDescent="0.2">
      <c r="A141" s="17">
        <v>2017</v>
      </c>
      <c r="B141" s="17" t="s">
        <v>158</v>
      </c>
      <c r="C141" s="17" t="s">
        <v>165</v>
      </c>
      <c r="D141" s="18">
        <v>5020</v>
      </c>
      <c r="E141" s="19" t="s">
        <v>283</v>
      </c>
      <c r="F141" s="19" t="s">
        <v>284</v>
      </c>
      <c r="G141" s="18" t="s">
        <v>466</v>
      </c>
      <c r="H141" s="19" t="s">
        <v>626</v>
      </c>
      <c r="I141" s="19" t="s">
        <v>627</v>
      </c>
      <c r="J141" s="19" t="s">
        <v>578</v>
      </c>
      <c r="K141" s="20" t="s">
        <v>11</v>
      </c>
      <c r="L141" s="42">
        <f>3984.3*2</f>
        <v>7968.6</v>
      </c>
      <c r="M141" s="44">
        <f>1970.67*2</f>
        <v>3941.34</v>
      </c>
      <c r="N141">
        <v>0</v>
      </c>
      <c r="O141">
        <v>0</v>
      </c>
      <c r="P141">
        <v>134</v>
      </c>
      <c r="Q141" s="27">
        <v>0</v>
      </c>
      <c r="R141" s="27">
        <v>0</v>
      </c>
      <c r="S141" s="27">
        <v>76</v>
      </c>
      <c r="T141">
        <v>0</v>
      </c>
      <c r="U141">
        <v>0</v>
      </c>
      <c r="V141">
        <v>134</v>
      </c>
      <c r="W141">
        <v>134</v>
      </c>
      <c r="X141">
        <v>134</v>
      </c>
      <c r="Y141">
        <v>0</v>
      </c>
      <c r="Z141">
        <v>0</v>
      </c>
      <c r="AA141">
        <v>0</v>
      </c>
      <c r="AB141" s="34">
        <v>42859</v>
      </c>
      <c r="AC141" t="s">
        <v>670</v>
      </c>
      <c r="AD141">
        <v>2017</v>
      </c>
      <c r="AE141" s="34">
        <v>42859</v>
      </c>
      <c r="AF141" t="s">
        <v>663</v>
      </c>
    </row>
    <row r="142" spans="1:32" x14ac:dyDescent="0.2">
      <c r="A142" s="17">
        <v>2017</v>
      </c>
      <c r="B142" s="17" t="s">
        <v>158</v>
      </c>
      <c r="C142" s="17" t="s">
        <v>165</v>
      </c>
      <c r="D142" s="18">
        <v>5020</v>
      </c>
      <c r="E142" s="19" t="s">
        <v>283</v>
      </c>
      <c r="F142" s="19" t="s">
        <v>628</v>
      </c>
      <c r="G142" s="18" t="s">
        <v>466</v>
      </c>
      <c r="H142" s="19" t="s">
        <v>629</v>
      </c>
      <c r="I142" s="19" t="s">
        <v>630</v>
      </c>
      <c r="J142" s="19" t="s">
        <v>631</v>
      </c>
      <c r="K142" s="20" t="s">
        <v>10</v>
      </c>
      <c r="L142" s="42">
        <f>3984.3*2</f>
        <v>7968.6</v>
      </c>
      <c r="M142" s="44">
        <f>1970.67*2</f>
        <v>3941.34</v>
      </c>
      <c r="N142">
        <v>0</v>
      </c>
      <c r="O142">
        <v>0</v>
      </c>
      <c r="P142">
        <v>135</v>
      </c>
      <c r="Q142" s="27">
        <v>2</v>
      </c>
      <c r="R142" s="27">
        <v>0</v>
      </c>
      <c r="S142" s="27">
        <v>77</v>
      </c>
      <c r="T142">
        <v>0</v>
      </c>
      <c r="U142">
        <v>0</v>
      </c>
      <c r="V142">
        <v>135</v>
      </c>
      <c r="W142">
        <v>135</v>
      </c>
      <c r="X142">
        <v>135</v>
      </c>
      <c r="Y142">
        <v>0</v>
      </c>
      <c r="Z142">
        <v>0</v>
      </c>
      <c r="AA142">
        <v>0</v>
      </c>
      <c r="AB142" s="34">
        <v>42859</v>
      </c>
      <c r="AC142" t="s">
        <v>670</v>
      </c>
      <c r="AD142">
        <v>2017</v>
      </c>
      <c r="AE142" s="34">
        <v>42859</v>
      </c>
      <c r="AF142" t="s">
        <v>663</v>
      </c>
    </row>
    <row r="143" spans="1:32" ht="51" x14ac:dyDescent="0.2">
      <c r="A143" s="17">
        <v>2017</v>
      </c>
      <c r="B143" s="17" t="s">
        <v>158</v>
      </c>
      <c r="C143" s="17" t="s">
        <v>165</v>
      </c>
      <c r="D143" s="18">
        <v>500</v>
      </c>
      <c r="E143" s="21" t="s">
        <v>232</v>
      </c>
      <c r="F143" s="21" t="s">
        <v>632</v>
      </c>
      <c r="G143" s="22" t="s">
        <v>633</v>
      </c>
      <c r="H143" s="19" t="s">
        <v>634</v>
      </c>
      <c r="I143" s="19" t="s">
        <v>243</v>
      </c>
      <c r="J143" s="19" t="s">
        <v>350</v>
      </c>
      <c r="K143" s="20" t="s">
        <v>11</v>
      </c>
      <c r="L143" s="42">
        <f>5305*2</f>
        <v>10610</v>
      </c>
      <c r="M143" s="44">
        <f>4373.91*2</f>
        <v>8747.82</v>
      </c>
      <c r="N143">
        <v>0</v>
      </c>
      <c r="O143">
        <v>0</v>
      </c>
      <c r="P143">
        <v>136</v>
      </c>
      <c r="Q143" s="27">
        <v>0</v>
      </c>
      <c r="R143" s="27">
        <v>0</v>
      </c>
      <c r="S143" s="33">
        <v>0</v>
      </c>
      <c r="T143">
        <v>0</v>
      </c>
      <c r="U143">
        <v>0</v>
      </c>
      <c r="V143">
        <v>136</v>
      </c>
      <c r="W143">
        <v>136</v>
      </c>
      <c r="X143">
        <v>136</v>
      </c>
      <c r="Y143">
        <v>0</v>
      </c>
      <c r="Z143">
        <v>0</v>
      </c>
      <c r="AA143">
        <v>0</v>
      </c>
      <c r="AB143" s="34">
        <v>42859</v>
      </c>
      <c r="AC143" t="s">
        <v>670</v>
      </c>
      <c r="AD143">
        <v>2017</v>
      </c>
      <c r="AE143" s="34">
        <v>42859</v>
      </c>
      <c r="AF143" t="s">
        <v>663</v>
      </c>
    </row>
    <row r="144" spans="1:32" x14ac:dyDescent="0.2">
      <c r="A144" s="17">
        <v>2017</v>
      </c>
      <c r="B144" s="17" t="s">
        <v>158</v>
      </c>
      <c r="C144" s="17" t="s">
        <v>165</v>
      </c>
      <c r="D144" s="18">
        <v>500</v>
      </c>
      <c r="E144" s="19" t="s">
        <v>508</v>
      </c>
      <c r="F144" s="19" t="s">
        <v>635</v>
      </c>
      <c r="G144" s="18" t="s">
        <v>636</v>
      </c>
      <c r="H144" s="19" t="s">
        <v>637</v>
      </c>
      <c r="I144" s="19" t="s">
        <v>225</v>
      </c>
      <c r="J144" s="19" t="s">
        <v>201</v>
      </c>
      <c r="K144" s="20" t="s">
        <v>10</v>
      </c>
      <c r="L144" s="42">
        <f>5305*2</f>
        <v>10610</v>
      </c>
      <c r="M144" s="44">
        <f>4373.91*2</f>
        <v>8747.82</v>
      </c>
      <c r="N144">
        <v>0</v>
      </c>
      <c r="O144">
        <v>0</v>
      </c>
      <c r="P144">
        <v>137</v>
      </c>
      <c r="Q144" s="27">
        <v>0</v>
      </c>
      <c r="R144" s="27">
        <v>0</v>
      </c>
      <c r="S144" s="27">
        <v>78</v>
      </c>
      <c r="T144">
        <v>0</v>
      </c>
      <c r="U144">
        <v>0</v>
      </c>
      <c r="V144">
        <v>137</v>
      </c>
      <c r="W144">
        <v>137</v>
      </c>
      <c r="X144">
        <v>137</v>
      </c>
      <c r="Y144">
        <v>0</v>
      </c>
      <c r="Z144">
        <v>0</v>
      </c>
      <c r="AA144">
        <v>0</v>
      </c>
      <c r="AB144" s="34">
        <v>42859</v>
      </c>
      <c r="AC144" t="s">
        <v>670</v>
      </c>
      <c r="AD144">
        <v>2017</v>
      </c>
      <c r="AE144" s="34">
        <v>42859</v>
      </c>
      <c r="AF144" t="s">
        <v>663</v>
      </c>
    </row>
    <row r="145" spans="1:32" s="39" customFormat="1" x14ac:dyDescent="0.2">
      <c r="A145" s="35">
        <v>2017</v>
      </c>
      <c r="B145" s="35" t="s">
        <v>158</v>
      </c>
      <c r="C145" s="35" t="s">
        <v>165</v>
      </c>
      <c r="D145" s="36">
        <v>500</v>
      </c>
      <c r="E145" s="37" t="s">
        <v>638</v>
      </c>
      <c r="F145" s="37" t="s">
        <v>639</v>
      </c>
      <c r="G145" s="36" t="s">
        <v>640</v>
      </c>
      <c r="H145" s="37" t="s">
        <v>641</v>
      </c>
      <c r="I145" s="37" t="s">
        <v>642</v>
      </c>
      <c r="J145" s="37" t="s">
        <v>643</v>
      </c>
      <c r="K145" s="38" t="s">
        <v>11</v>
      </c>
      <c r="L145" s="44">
        <f>5305*2</f>
        <v>10610</v>
      </c>
      <c r="M145" s="44">
        <f>4373.91*2</f>
        <v>8747.82</v>
      </c>
      <c r="N145" s="39">
        <v>0</v>
      </c>
      <c r="O145" s="39">
        <v>0</v>
      </c>
      <c r="P145" s="39">
        <v>138</v>
      </c>
      <c r="Q145" s="39">
        <v>0</v>
      </c>
      <c r="R145" s="39">
        <v>0</v>
      </c>
      <c r="S145" s="40">
        <v>0</v>
      </c>
      <c r="T145" s="39">
        <v>0</v>
      </c>
      <c r="U145" s="39">
        <v>0</v>
      </c>
      <c r="V145" s="39">
        <v>138</v>
      </c>
      <c r="W145" s="39">
        <v>138</v>
      </c>
      <c r="X145" s="39">
        <v>138</v>
      </c>
      <c r="Y145" s="39">
        <v>0</v>
      </c>
      <c r="Z145" s="39">
        <v>0</v>
      </c>
      <c r="AA145" s="39">
        <v>0</v>
      </c>
      <c r="AB145" s="41">
        <v>42859</v>
      </c>
      <c r="AC145" s="39" t="s">
        <v>670</v>
      </c>
      <c r="AD145" s="39">
        <v>2017</v>
      </c>
      <c r="AE145" s="41">
        <v>42859</v>
      </c>
      <c r="AF145" s="39" t="s">
        <v>663</v>
      </c>
    </row>
  </sheetData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">
      <c r="A4">
        <v>0</v>
      </c>
      <c r="B4" t="s">
        <v>664</v>
      </c>
      <c r="C4">
        <v>0</v>
      </c>
      <c r="D4" t="s">
        <v>667</v>
      </c>
      <c r="E4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>
        <v>0</v>
      </c>
      <c r="B4" t="s">
        <v>669</v>
      </c>
      <c r="C4">
        <v>0</v>
      </c>
      <c r="D4" t="s">
        <v>667</v>
      </c>
      <c r="E4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01" workbookViewId="0">
      <selection activeCell="F131" sqref="F131"/>
    </sheetView>
  </sheetViews>
  <sheetFormatPr baseColWidth="10" defaultColWidth="9.140625" defaultRowHeight="12.75" x14ac:dyDescent="0.2"/>
  <cols>
    <col min="1" max="1" width="6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B4" s="23" t="s">
        <v>650</v>
      </c>
      <c r="C4">
        <v>1600</v>
      </c>
      <c r="D4" s="23" t="s">
        <v>651</v>
      </c>
      <c r="E4" s="23" t="s">
        <v>652</v>
      </c>
    </row>
    <row r="5" spans="1:5" x14ac:dyDescent="0.2">
      <c r="A5">
        <v>2</v>
      </c>
      <c r="B5" s="23" t="s">
        <v>650</v>
      </c>
      <c r="C5">
        <v>1600</v>
      </c>
      <c r="D5" s="23" t="s">
        <v>651</v>
      </c>
      <c r="E5" s="23" t="s">
        <v>652</v>
      </c>
    </row>
    <row r="6" spans="1:5" x14ac:dyDescent="0.2">
      <c r="A6">
        <v>3</v>
      </c>
      <c r="B6" s="23" t="s">
        <v>650</v>
      </c>
      <c r="C6">
        <v>1600</v>
      </c>
      <c r="D6" s="23" t="s">
        <v>651</v>
      </c>
      <c r="E6" s="23" t="s">
        <v>652</v>
      </c>
    </row>
    <row r="7" spans="1:5" x14ac:dyDescent="0.2">
      <c r="A7">
        <v>4</v>
      </c>
      <c r="B7" s="23" t="s">
        <v>650</v>
      </c>
      <c r="C7">
        <v>1600</v>
      </c>
      <c r="D7" s="23" t="s">
        <v>651</v>
      </c>
      <c r="E7" s="23" t="s">
        <v>652</v>
      </c>
    </row>
    <row r="8" spans="1:5" x14ac:dyDescent="0.2">
      <c r="A8">
        <v>5</v>
      </c>
      <c r="B8" s="23" t="s">
        <v>650</v>
      </c>
      <c r="C8">
        <v>1600</v>
      </c>
      <c r="D8" s="23" t="s">
        <v>651</v>
      </c>
      <c r="E8" s="23" t="s">
        <v>652</v>
      </c>
    </row>
    <row r="9" spans="1:5" x14ac:dyDescent="0.2">
      <c r="A9">
        <v>6</v>
      </c>
      <c r="B9" s="23" t="s">
        <v>650</v>
      </c>
      <c r="C9">
        <v>1600</v>
      </c>
      <c r="D9" s="23" t="s">
        <v>651</v>
      </c>
      <c r="E9" s="23" t="s">
        <v>652</v>
      </c>
    </row>
    <row r="10" spans="1:5" x14ac:dyDescent="0.2">
      <c r="A10">
        <v>7</v>
      </c>
      <c r="B10" s="23" t="s">
        <v>650</v>
      </c>
      <c r="C10">
        <v>1600</v>
      </c>
      <c r="D10" s="23" t="s">
        <v>651</v>
      </c>
      <c r="E10" s="23" t="s">
        <v>652</v>
      </c>
    </row>
    <row r="11" spans="1:5" x14ac:dyDescent="0.2">
      <c r="A11">
        <v>8</v>
      </c>
      <c r="B11" s="23" t="s">
        <v>650</v>
      </c>
      <c r="C11">
        <v>1600</v>
      </c>
      <c r="D11" s="23" t="s">
        <v>651</v>
      </c>
      <c r="E11" s="23" t="s">
        <v>652</v>
      </c>
    </row>
    <row r="12" spans="1:5" x14ac:dyDescent="0.2">
      <c r="A12">
        <v>9</v>
      </c>
      <c r="B12" s="23" t="s">
        <v>650</v>
      </c>
      <c r="C12">
        <v>1600</v>
      </c>
      <c r="D12" s="23" t="s">
        <v>651</v>
      </c>
      <c r="E12" s="23" t="s">
        <v>652</v>
      </c>
    </row>
    <row r="13" spans="1:5" x14ac:dyDescent="0.2">
      <c r="A13">
        <v>10</v>
      </c>
      <c r="B13" s="23" t="s">
        <v>650</v>
      </c>
      <c r="C13">
        <v>1600</v>
      </c>
      <c r="D13" s="23" t="s">
        <v>651</v>
      </c>
      <c r="E13" s="23" t="s">
        <v>652</v>
      </c>
    </row>
    <row r="14" spans="1:5" x14ac:dyDescent="0.2">
      <c r="A14">
        <v>11</v>
      </c>
      <c r="B14" s="23" t="s">
        <v>650</v>
      </c>
      <c r="C14">
        <v>1600</v>
      </c>
      <c r="D14" s="23" t="s">
        <v>651</v>
      </c>
      <c r="E14" s="23" t="s">
        <v>652</v>
      </c>
    </row>
    <row r="15" spans="1:5" x14ac:dyDescent="0.2">
      <c r="A15">
        <v>12</v>
      </c>
      <c r="B15" s="23" t="s">
        <v>650</v>
      </c>
      <c r="C15">
        <v>1600</v>
      </c>
      <c r="D15" s="23" t="s">
        <v>651</v>
      </c>
      <c r="E15" s="23" t="s">
        <v>652</v>
      </c>
    </row>
    <row r="16" spans="1:5" x14ac:dyDescent="0.2">
      <c r="A16">
        <v>13</v>
      </c>
      <c r="B16" s="23" t="s">
        <v>650</v>
      </c>
      <c r="C16">
        <v>1600</v>
      </c>
      <c r="D16" s="23" t="s">
        <v>651</v>
      </c>
      <c r="E16" s="23" t="s">
        <v>652</v>
      </c>
    </row>
    <row r="17" spans="1:5" x14ac:dyDescent="0.2">
      <c r="A17">
        <v>14</v>
      </c>
      <c r="B17" s="23" t="s">
        <v>650</v>
      </c>
      <c r="C17">
        <v>1600</v>
      </c>
      <c r="D17" s="23" t="s">
        <v>651</v>
      </c>
      <c r="E17" s="23" t="s">
        <v>652</v>
      </c>
    </row>
    <row r="18" spans="1:5" x14ac:dyDescent="0.2">
      <c r="A18">
        <v>15</v>
      </c>
      <c r="B18" s="23" t="s">
        <v>650</v>
      </c>
      <c r="C18">
        <v>1600</v>
      </c>
      <c r="D18" s="23" t="s">
        <v>651</v>
      </c>
      <c r="E18" s="23" t="s">
        <v>652</v>
      </c>
    </row>
    <row r="19" spans="1:5" x14ac:dyDescent="0.2">
      <c r="A19">
        <v>16</v>
      </c>
      <c r="B19" s="23" t="s">
        <v>650</v>
      </c>
      <c r="C19">
        <v>1600</v>
      </c>
      <c r="D19" s="23" t="s">
        <v>651</v>
      </c>
      <c r="E19" s="23" t="s">
        <v>652</v>
      </c>
    </row>
    <row r="20" spans="1:5" x14ac:dyDescent="0.2">
      <c r="A20">
        <v>17</v>
      </c>
      <c r="B20" s="23" t="s">
        <v>650</v>
      </c>
      <c r="C20">
        <v>1600</v>
      </c>
      <c r="D20" s="23" t="s">
        <v>651</v>
      </c>
      <c r="E20" s="23" t="s">
        <v>652</v>
      </c>
    </row>
    <row r="21" spans="1:5" x14ac:dyDescent="0.2">
      <c r="A21">
        <v>18</v>
      </c>
      <c r="B21" s="23" t="s">
        <v>650</v>
      </c>
      <c r="C21">
        <v>1600</v>
      </c>
      <c r="D21" s="23" t="s">
        <v>651</v>
      </c>
      <c r="E21" s="23" t="s">
        <v>652</v>
      </c>
    </row>
    <row r="22" spans="1:5" x14ac:dyDescent="0.2">
      <c r="A22">
        <v>19</v>
      </c>
      <c r="B22" s="23" t="s">
        <v>650</v>
      </c>
      <c r="C22">
        <v>1600</v>
      </c>
      <c r="D22" s="23" t="s">
        <v>651</v>
      </c>
      <c r="E22" s="23" t="s">
        <v>652</v>
      </c>
    </row>
    <row r="23" spans="1:5" x14ac:dyDescent="0.2">
      <c r="A23">
        <v>20</v>
      </c>
      <c r="B23" s="23" t="s">
        <v>650</v>
      </c>
      <c r="C23">
        <v>1600</v>
      </c>
      <c r="D23" s="23" t="s">
        <v>651</v>
      </c>
      <c r="E23" s="23" t="s">
        <v>652</v>
      </c>
    </row>
    <row r="24" spans="1:5" x14ac:dyDescent="0.2">
      <c r="A24">
        <v>21</v>
      </c>
      <c r="B24" s="23" t="s">
        <v>650</v>
      </c>
      <c r="C24">
        <v>1600</v>
      </c>
      <c r="D24" s="23" t="s">
        <v>651</v>
      </c>
      <c r="E24" s="23" t="s">
        <v>652</v>
      </c>
    </row>
    <row r="25" spans="1:5" x14ac:dyDescent="0.2">
      <c r="A25">
        <v>22</v>
      </c>
      <c r="B25" s="23" t="s">
        <v>650</v>
      </c>
      <c r="C25">
        <v>1600</v>
      </c>
      <c r="D25" s="23" t="s">
        <v>651</v>
      </c>
      <c r="E25" s="23" t="s">
        <v>652</v>
      </c>
    </row>
    <row r="26" spans="1:5" x14ac:dyDescent="0.2">
      <c r="A26">
        <v>23</v>
      </c>
      <c r="B26" s="23" t="s">
        <v>650</v>
      </c>
      <c r="C26">
        <v>1600</v>
      </c>
      <c r="D26" s="23" t="s">
        <v>651</v>
      </c>
      <c r="E26" s="23" t="s">
        <v>652</v>
      </c>
    </row>
    <row r="27" spans="1:5" x14ac:dyDescent="0.2">
      <c r="A27">
        <v>24</v>
      </c>
      <c r="B27" s="23" t="s">
        <v>650</v>
      </c>
      <c r="C27">
        <v>1600</v>
      </c>
      <c r="D27" s="23" t="s">
        <v>651</v>
      </c>
      <c r="E27" s="23" t="s">
        <v>652</v>
      </c>
    </row>
    <row r="28" spans="1:5" x14ac:dyDescent="0.2">
      <c r="A28">
        <v>25</v>
      </c>
      <c r="B28" s="23" t="s">
        <v>650</v>
      </c>
      <c r="C28">
        <v>1600</v>
      </c>
      <c r="D28" s="23" t="s">
        <v>651</v>
      </c>
      <c r="E28" s="23" t="s">
        <v>652</v>
      </c>
    </row>
    <row r="29" spans="1:5" x14ac:dyDescent="0.2">
      <c r="A29">
        <v>26</v>
      </c>
      <c r="B29" s="23" t="s">
        <v>650</v>
      </c>
      <c r="C29">
        <v>1600</v>
      </c>
      <c r="D29" s="23" t="s">
        <v>651</v>
      </c>
      <c r="E29" s="23" t="s">
        <v>652</v>
      </c>
    </row>
    <row r="30" spans="1:5" x14ac:dyDescent="0.2">
      <c r="A30">
        <v>27</v>
      </c>
      <c r="B30" s="23" t="s">
        <v>650</v>
      </c>
      <c r="C30">
        <v>1600</v>
      </c>
      <c r="D30" s="23" t="s">
        <v>651</v>
      </c>
      <c r="E30" s="23" t="s">
        <v>652</v>
      </c>
    </row>
    <row r="31" spans="1:5" x14ac:dyDescent="0.2">
      <c r="A31">
        <v>28</v>
      </c>
      <c r="B31" s="23" t="s">
        <v>650</v>
      </c>
      <c r="C31">
        <v>1600</v>
      </c>
      <c r="D31" s="23" t="s">
        <v>651</v>
      </c>
      <c r="E31" s="23" t="s">
        <v>652</v>
      </c>
    </row>
    <row r="32" spans="1:5" x14ac:dyDescent="0.2">
      <c r="A32">
        <v>29</v>
      </c>
      <c r="B32" s="23" t="s">
        <v>650</v>
      </c>
      <c r="C32">
        <v>1600</v>
      </c>
      <c r="D32" s="23" t="s">
        <v>651</v>
      </c>
      <c r="E32" s="23" t="s">
        <v>652</v>
      </c>
    </row>
    <row r="33" spans="1:5" x14ac:dyDescent="0.2">
      <c r="A33">
        <v>30</v>
      </c>
      <c r="B33" s="23" t="s">
        <v>650</v>
      </c>
      <c r="C33">
        <v>1600</v>
      </c>
      <c r="D33" s="23" t="s">
        <v>651</v>
      </c>
      <c r="E33" s="23" t="s">
        <v>652</v>
      </c>
    </row>
    <row r="34" spans="1:5" x14ac:dyDescent="0.2">
      <c r="A34">
        <v>31</v>
      </c>
      <c r="B34" s="23" t="s">
        <v>650</v>
      </c>
      <c r="C34">
        <v>1600</v>
      </c>
      <c r="D34" s="23" t="s">
        <v>651</v>
      </c>
      <c r="E34" s="23" t="s">
        <v>652</v>
      </c>
    </row>
    <row r="35" spans="1:5" x14ac:dyDescent="0.2">
      <c r="A35">
        <v>32</v>
      </c>
      <c r="B35" s="23" t="s">
        <v>650</v>
      </c>
      <c r="C35">
        <v>1600</v>
      </c>
      <c r="D35" s="23" t="s">
        <v>651</v>
      </c>
      <c r="E35" s="23" t="s">
        <v>652</v>
      </c>
    </row>
    <row r="36" spans="1:5" x14ac:dyDescent="0.2">
      <c r="A36">
        <v>33</v>
      </c>
      <c r="B36" s="23" t="s">
        <v>650</v>
      </c>
      <c r="C36">
        <v>1600</v>
      </c>
      <c r="D36" s="23" t="s">
        <v>651</v>
      </c>
      <c r="E36" s="23" t="s">
        <v>652</v>
      </c>
    </row>
    <row r="37" spans="1:5" x14ac:dyDescent="0.2">
      <c r="A37">
        <v>34</v>
      </c>
      <c r="B37" s="23" t="s">
        <v>650</v>
      </c>
      <c r="C37">
        <v>1600</v>
      </c>
      <c r="D37" s="23" t="s">
        <v>651</v>
      </c>
      <c r="E37" s="23" t="s">
        <v>652</v>
      </c>
    </row>
    <row r="38" spans="1:5" x14ac:dyDescent="0.2">
      <c r="A38">
        <v>35</v>
      </c>
      <c r="B38" s="23" t="s">
        <v>650</v>
      </c>
      <c r="C38">
        <v>1600</v>
      </c>
      <c r="D38" s="23" t="s">
        <v>651</v>
      </c>
      <c r="E38" s="23" t="s">
        <v>652</v>
      </c>
    </row>
    <row r="39" spans="1:5" x14ac:dyDescent="0.2">
      <c r="A39">
        <v>36</v>
      </c>
      <c r="B39" s="23" t="s">
        <v>650</v>
      </c>
      <c r="C39">
        <v>1600</v>
      </c>
      <c r="D39" s="23" t="s">
        <v>651</v>
      </c>
      <c r="E39" s="23" t="s">
        <v>652</v>
      </c>
    </row>
    <row r="40" spans="1:5" x14ac:dyDescent="0.2">
      <c r="A40">
        <v>37</v>
      </c>
      <c r="B40" s="23" t="s">
        <v>650</v>
      </c>
      <c r="C40">
        <v>1600</v>
      </c>
      <c r="D40" s="23" t="s">
        <v>651</v>
      </c>
      <c r="E40" s="23" t="s">
        <v>652</v>
      </c>
    </row>
    <row r="41" spans="1:5" x14ac:dyDescent="0.2">
      <c r="A41">
        <v>38</v>
      </c>
      <c r="B41" s="23" t="s">
        <v>650</v>
      </c>
      <c r="C41">
        <v>1600</v>
      </c>
      <c r="D41" s="23" t="s">
        <v>651</v>
      </c>
      <c r="E41" s="23" t="s">
        <v>652</v>
      </c>
    </row>
    <row r="42" spans="1:5" x14ac:dyDescent="0.2">
      <c r="A42">
        <v>39</v>
      </c>
      <c r="B42" s="23" t="s">
        <v>650</v>
      </c>
      <c r="C42">
        <v>1600</v>
      </c>
      <c r="D42" s="23" t="s">
        <v>651</v>
      </c>
      <c r="E42" s="23" t="s">
        <v>652</v>
      </c>
    </row>
    <row r="43" spans="1:5" x14ac:dyDescent="0.2">
      <c r="A43">
        <v>40</v>
      </c>
      <c r="B43" s="23" t="s">
        <v>650</v>
      </c>
      <c r="C43">
        <v>1600</v>
      </c>
      <c r="D43" s="23" t="s">
        <v>651</v>
      </c>
      <c r="E43" s="23" t="s">
        <v>652</v>
      </c>
    </row>
    <row r="44" spans="1:5" x14ac:dyDescent="0.2">
      <c r="A44">
        <v>41</v>
      </c>
      <c r="B44" s="23" t="s">
        <v>650</v>
      </c>
      <c r="C44">
        <v>1600</v>
      </c>
      <c r="D44" s="23" t="s">
        <v>651</v>
      </c>
      <c r="E44" s="23" t="s">
        <v>652</v>
      </c>
    </row>
    <row r="45" spans="1:5" x14ac:dyDescent="0.2">
      <c r="A45">
        <v>42</v>
      </c>
      <c r="B45" s="23" t="s">
        <v>650</v>
      </c>
      <c r="C45">
        <v>1600</v>
      </c>
      <c r="D45" s="23" t="s">
        <v>651</v>
      </c>
      <c r="E45" s="23" t="s">
        <v>652</v>
      </c>
    </row>
    <row r="46" spans="1:5" x14ac:dyDescent="0.2">
      <c r="A46">
        <v>43</v>
      </c>
      <c r="B46" s="23" t="s">
        <v>650</v>
      </c>
      <c r="C46">
        <v>1600</v>
      </c>
      <c r="D46" s="23" t="s">
        <v>651</v>
      </c>
      <c r="E46" s="23" t="s">
        <v>652</v>
      </c>
    </row>
    <row r="47" spans="1:5" x14ac:dyDescent="0.2">
      <c r="A47">
        <v>44</v>
      </c>
      <c r="B47" s="23" t="s">
        <v>650</v>
      </c>
      <c r="C47">
        <v>1600</v>
      </c>
      <c r="D47" s="23" t="s">
        <v>651</v>
      </c>
      <c r="E47" s="23" t="s">
        <v>652</v>
      </c>
    </row>
    <row r="48" spans="1:5" x14ac:dyDescent="0.2">
      <c r="A48">
        <v>45</v>
      </c>
      <c r="B48" s="23" t="s">
        <v>650</v>
      </c>
      <c r="C48">
        <v>1600</v>
      </c>
      <c r="D48" s="23" t="s">
        <v>651</v>
      </c>
      <c r="E48" s="23" t="s">
        <v>652</v>
      </c>
    </row>
    <row r="49" spans="1:5" x14ac:dyDescent="0.2">
      <c r="A49">
        <v>46</v>
      </c>
      <c r="B49" s="23" t="s">
        <v>650</v>
      </c>
      <c r="C49">
        <v>1600</v>
      </c>
      <c r="D49" s="23" t="s">
        <v>651</v>
      </c>
      <c r="E49" s="23" t="s">
        <v>652</v>
      </c>
    </row>
    <row r="50" spans="1:5" x14ac:dyDescent="0.2">
      <c r="A50">
        <v>47</v>
      </c>
      <c r="B50" s="23" t="s">
        <v>650</v>
      </c>
      <c r="C50">
        <v>1600</v>
      </c>
      <c r="D50" s="23" t="s">
        <v>651</v>
      </c>
      <c r="E50" s="23" t="s">
        <v>652</v>
      </c>
    </row>
    <row r="51" spans="1:5" x14ac:dyDescent="0.2">
      <c r="A51">
        <v>48</v>
      </c>
      <c r="B51" s="23" t="s">
        <v>650</v>
      </c>
      <c r="C51">
        <v>1600</v>
      </c>
      <c r="D51" s="23" t="s">
        <v>651</v>
      </c>
      <c r="E51" s="23" t="s">
        <v>652</v>
      </c>
    </row>
    <row r="52" spans="1:5" x14ac:dyDescent="0.2">
      <c r="A52">
        <v>49</v>
      </c>
      <c r="B52" s="23" t="s">
        <v>650</v>
      </c>
      <c r="C52">
        <v>1600</v>
      </c>
      <c r="D52" s="23" t="s">
        <v>651</v>
      </c>
      <c r="E52" s="23" t="s">
        <v>652</v>
      </c>
    </row>
    <row r="53" spans="1:5" x14ac:dyDescent="0.2">
      <c r="A53">
        <v>50</v>
      </c>
      <c r="B53" s="23" t="s">
        <v>650</v>
      </c>
      <c r="C53">
        <v>1600</v>
      </c>
      <c r="D53" s="23" t="s">
        <v>651</v>
      </c>
      <c r="E53" s="23" t="s">
        <v>652</v>
      </c>
    </row>
    <row r="54" spans="1:5" x14ac:dyDescent="0.2">
      <c r="A54">
        <v>51</v>
      </c>
      <c r="B54" s="23" t="s">
        <v>650</v>
      </c>
      <c r="C54">
        <v>1600</v>
      </c>
      <c r="D54" s="23" t="s">
        <v>645</v>
      </c>
      <c r="E54" s="23" t="s">
        <v>652</v>
      </c>
    </row>
    <row r="55" spans="1:5" x14ac:dyDescent="0.2">
      <c r="A55">
        <v>52</v>
      </c>
      <c r="B55" s="23" t="s">
        <v>650</v>
      </c>
      <c r="C55">
        <v>1600</v>
      </c>
      <c r="D55" s="23" t="s">
        <v>645</v>
      </c>
      <c r="E55" s="23" t="s">
        <v>652</v>
      </c>
    </row>
    <row r="56" spans="1:5" x14ac:dyDescent="0.2">
      <c r="A56">
        <v>53</v>
      </c>
      <c r="B56" s="23" t="s">
        <v>650</v>
      </c>
      <c r="C56">
        <v>1600</v>
      </c>
      <c r="D56" s="23" t="s">
        <v>645</v>
      </c>
      <c r="E56" s="23" t="s">
        <v>652</v>
      </c>
    </row>
    <row r="57" spans="1:5" x14ac:dyDescent="0.2">
      <c r="A57">
        <v>54</v>
      </c>
      <c r="B57" s="23" t="s">
        <v>650</v>
      </c>
      <c r="C57">
        <v>1600</v>
      </c>
      <c r="D57" s="23" t="s">
        <v>645</v>
      </c>
      <c r="E57" s="23" t="s">
        <v>652</v>
      </c>
    </row>
    <row r="58" spans="1:5" x14ac:dyDescent="0.2">
      <c r="A58">
        <v>55</v>
      </c>
      <c r="B58" s="23" t="s">
        <v>650</v>
      </c>
      <c r="C58">
        <v>1600</v>
      </c>
      <c r="D58" s="23" t="s">
        <v>645</v>
      </c>
      <c r="E58" s="23" t="s">
        <v>652</v>
      </c>
    </row>
    <row r="59" spans="1:5" x14ac:dyDescent="0.2">
      <c r="A59">
        <v>56</v>
      </c>
      <c r="B59" s="23" t="s">
        <v>650</v>
      </c>
      <c r="C59">
        <v>1600</v>
      </c>
      <c r="D59" s="23" t="s">
        <v>645</v>
      </c>
      <c r="E59" s="23" t="s">
        <v>652</v>
      </c>
    </row>
    <row r="60" spans="1:5" x14ac:dyDescent="0.2">
      <c r="A60">
        <v>57</v>
      </c>
      <c r="B60" s="23" t="s">
        <v>650</v>
      </c>
      <c r="C60">
        <v>1600</v>
      </c>
      <c r="D60" s="23" t="s">
        <v>645</v>
      </c>
      <c r="E60" s="23" t="s">
        <v>652</v>
      </c>
    </row>
    <row r="61" spans="1:5" x14ac:dyDescent="0.2">
      <c r="A61">
        <v>58</v>
      </c>
      <c r="B61" s="23" t="s">
        <v>650</v>
      </c>
      <c r="C61">
        <v>1600</v>
      </c>
      <c r="D61" s="23" t="s">
        <v>645</v>
      </c>
      <c r="E61" s="23" t="s">
        <v>652</v>
      </c>
    </row>
    <row r="62" spans="1:5" x14ac:dyDescent="0.2">
      <c r="A62">
        <v>59</v>
      </c>
      <c r="B62" s="23" t="s">
        <v>650</v>
      </c>
      <c r="C62">
        <v>1600</v>
      </c>
      <c r="D62" s="23" t="s">
        <v>645</v>
      </c>
      <c r="E62" s="23" t="s">
        <v>652</v>
      </c>
    </row>
    <row r="63" spans="1:5" x14ac:dyDescent="0.2">
      <c r="A63">
        <v>60</v>
      </c>
      <c r="B63" s="23" t="s">
        <v>650</v>
      </c>
      <c r="C63">
        <v>1600</v>
      </c>
      <c r="D63" s="23" t="s">
        <v>645</v>
      </c>
      <c r="E63" s="23" t="s">
        <v>652</v>
      </c>
    </row>
    <row r="64" spans="1:5" x14ac:dyDescent="0.2">
      <c r="A64">
        <v>61</v>
      </c>
      <c r="B64" s="23" t="s">
        <v>650</v>
      </c>
      <c r="C64">
        <v>1600</v>
      </c>
      <c r="D64" s="23" t="s">
        <v>645</v>
      </c>
      <c r="E64" s="23" t="s">
        <v>652</v>
      </c>
    </row>
    <row r="65" spans="1:5" x14ac:dyDescent="0.2">
      <c r="A65">
        <v>62</v>
      </c>
      <c r="B65" s="23" t="s">
        <v>650</v>
      </c>
      <c r="C65">
        <v>1600</v>
      </c>
      <c r="D65" s="23" t="s">
        <v>645</v>
      </c>
      <c r="E65" s="23" t="s">
        <v>652</v>
      </c>
    </row>
    <row r="66" spans="1:5" x14ac:dyDescent="0.2">
      <c r="A66">
        <v>63</v>
      </c>
      <c r="B66" s="23" t="s">
        <v>650</v>
      </c>
      <c r="C66">
        <v>1600</v>
      </c>
      <c r="D66" s="23" t="s">
        <v>645</v>
      </c>
      <c r="E66" s="23" t="s">
        <v>652</v>
      </c>
    </row>
    <row r="67" spans="1:5" x14ac:dyDescent="0.2">
      <c r="A67">
        <v>64</v>
      </c>
      <c r="B67" s="23" t="s">
        <v>650</v>
      </c>
      <c r="C67">
        <v>1600</v>
      </c>
      <c r="D67" s="23" t="s">
        <v>645</v>
      </c>
      <c r="E67" s="23" t="s">
        <v>652</v>
      </c>
    </row>
    <row r="68" spans="1:5" x14ac:dyDescent="0.2">
      <c r="A68">
        <v>65</v>
      </c>
      <c r="B68" s="23" t="s">
        <v>650</v>
      </c>
      <c r="C68">
        <v>1600</v>
      </c>
      <c r="D68" s="23" t="s">
        <v>645</v>
      </c>
      <c r="E68" s="23" t="s">
        <v>652</v>
      </c>
    </row>
    <row r="69" spans="1:5" x14ac:dyDescent="0.2">
      <c r="A69">
        <v>66</v>
      </c>
      <c r="B69" s="23" t="s">
        <v>650</v>
      </c>
      <c r="C69">
        <v>1600</v>
      </c>
      <c r="D69" s="23" t="s">
        <v>645</v>
      </c>
      <c r="E69" s="23" t="s">
        <v>652</v>
      </c>
    </row>
    <row r="70" spans="1:5" x14ac:dyDescent="0.2">
      <c r="A70">
        <v>67</v>
      </c>
      <c r="B70" s="23" t="s">
        <v>650</v>
      </c>
      <c r="C70">
        <v>1600</v>
      </c>
      <c r="D70" s="23" t="s">
        <v>645</v>
      </c>
      <c r="E70" s="23" t="s">
        <v>652</v>
      </c>
    </row>
    <row r="71" spans="1:5" x14ac:dyDescent="0.2">
      <c r="A71">
        <v>68</v>
      </c>
      <c r="B71" s="23" t="s">
        <v>650</v>
      </c>
      <c r="C71">
        <v>1600</v>
      </c>
      <c r="D71" s="23" t="s">
        <v>645</v>
      </c>
      <c r="E71" s="23" t="s">
        <v>652</v>
      </c>
    </row>
    <row r="72" spans="1:5" x14ac:dyDescent="0.2">
      <c r="A72">
        <v>69</v>
      </c>
      <c r="B72" s="23" t="s">
        <v>650</v>
      </c>
      <c r="C72">
        <v>1600</v>
      </c>
      <c r="D72" s="23" t="s">
        <v>645</v>
      </c>
      <c r="E72" s="23" t="s">
        <v>652</v>
      </c>
    </row>
    <row r="73" spans="1:5" x14ac:dyDescent="0.2">
      <c r="A73">
        <v>70</v>
      </c>
      <c r="B73" s="23" t="s">
        <v>650</v>
      </c>
      <c r="C73">
        <v>1600</v>
      </c>
      <c r="D73" s="23" t="s">
        <v>645</v>
      </c>
      <c r="E73" s="23" t="s">
        <v>652</v>
      </c>
    </row>
    <row r="74" spans="1:5" x14ac:dyDescent="0.2">
      <c r="A74">
        <v>71</v>
      </c>
      <c r="B74" s="23" t="s">
        <v>650</v>
      </c>
      <c r="C74">
        <v>1600</v>
      </c>
      <c r="D74" s="23" t="s">
        <v>645</v>
      </c>
      <c r="E74" s="23" t="s">
        <v>652</v>
      </c>
    </row>
    <row r="75" spans="1:5" x14ac:dyDescent="0.2">
      <c r="A75">
        <v>72</v>
      </c>
      <c r="B75" s="23" t="s">
        <v>650</v>
      </c>
      <c r="C75">
        <v>1600</v>
      </c>
      <c r="D75" s="23" t="s">
        <v>645</v>
      </c>
      <c r="E75" s="23" t="s">
        <v>652</v>
      </c>
    </row>
    <row r="76" spans="1:5" x14ac:dyDescent="0.2">
      <c r="A76">
        <v>73</v>
      </c>
      <c r="B76" s="23" t="s">
        <v>650</v>
      </c>
      <c r="C76">
        <v>1600</v>
      </c>
      <c r="D76" s="23" t="s">
        <v>645</v>
      </c>
      <c r="E76" s="23" t="s">
        <v>652</v>
      </c>
    </row>
    <row r="77" spans="1:5" x14ac:dyDescent="0.2">
      <c r="A77">
        <v>74</v>
      </c>
      <c r="B77" s="23" t="s">
        <v>650</v>
      </c>
      <c r="C77">
        <v>1600</v>
      </c>
      <c r="D77" s="23" t="s">
        <v>645</v>
      </c>
      <c r="E77" s="23" t="s">
        <v>652</v>
      </c>
    </row>
    <row r="78" spans="1:5" x14ac:dyDescent="0.2">
      <c r="A78">
        <v>75</v>
      </c>
      <c r="B78" s="23" t="s">
        <v>650</v>
      </c>
      <c r="C78">
        <v>1600</v>
      </c>
      <c r="D78" s="23" t="s">
        <v>645</v>
      </c>
      <c r="E78" s="23" t="s">
        <v>652</v>
      </c>
    </row>
    <row r="79" spans="1:5" x14ac:dyDescent="0.2">
      <c r="A79">
        <v>76</v>
      </c>
      <c r="B79" s="23" t="s">
        <v>650</v>
      </c>
      <c r="C79">
        <v>1600</v>
      </c>
      <c r="D79" s="23" t="s">
        <v>645</v>
      </c>
      <c r="E79" s="23" t="s">
        <v>652</v>
      </c>
    </row>
    <row r="80" spans="1:5" x14ac:dyDescent="0.2">
      <c r="A80">
        <v>77</v>
      </c>
      <c r="B80" s="23" t="s">
        <v>650</v>
      </c>
      <c r="C80">
        <v>1600</v>
      </c>
      <c r="D80" s="23" t="s">
        <v>645</v>
      </c>
      <c r="E80" s="23" t="s">
        <v>652</v>
      </c>
    </row>
    <row r="81" spans="1:5" x14ac:dyDescent="0.2">
      <c r="A81">
        <v>78</v>
      </c>
      <c r="B81" s="23" t="s">
        <v>650</v>
      </c>
      <c r="C81">
        <v>1600</v>
      </c>
      <c r="D81" s="23" t="s">
        <v>645</v>
      </c>
      <c r="E81" s="23" t="s">
        <v>652</v>
      </c>
    </row>
    <row r="82" spans="1:5" x14ac:dyDescent="0.2">
      <c r="A82">
        <v>79</v>
      </c>
      <c r="B82" s="23" t="s">
        <v>650</v>
      </c>
      <c r="C82">
        <v>1600</v>
      </c>
      <c r="D82" s="23" t="s">
        <v>645</v>
      </c>
      <c r="E82" s="23" t="s">
        <v>652</v>
      </c>
    </row>
    <row r="83" spans="1:5" x14ac:dyDescent="0.2">
      <c r="A83">
        <v>80</v>
      </c>
      <c r="B83" s="23" t="s">
        <v>650</v>
      </c>
      <c r="C83">
        <v>1600</v>
      </c>
      <c r="D83" s="23" t="s">
        <v>645</v>
      </c>
      <c r="E83" s="23" t="s">
        <v>652</v>
      </c>
    </row>
    <row r="84" spans="1:5" x14ac:dyDescent="0.2">
      <c r="A84">
        <v>81</v>
      </c>
      <c r="B84" s="23" t="s">
        <v>650</v>
      </c>
      <c r="C84">
        <v>1600</v>
      </c>
      <c r="D84" s="23" t="s">
        <v>645</v>
      </c>
      <c r="E84" s="23" t="s">
        <v>652</v>
      </c>
    </row>
    <row r="85" spans="1:5" x14ac:dyDescent="0.2">
      <c r="A85">
        <v>82</v>
      </c>
      <c r="B85" s="23" t="s">
        <v>650</v>
      </c>
      <c r="C85">
        <v>1600</v>
      </c>
      <c r="D85" s="23" t="s">
        <v>645</v>
      </c>
      <c r="E85" s="23" t="s">
        <v>652</v>
      </c>
    </row>
    <row r="86" spans="1:5" x14ac:dyDescent="0.2">
      <c r="A86">
        <v>83</v>
      </c>
      <c r="B86" s="23" t="s">
        <v>650</v>
      </c>
      <c r="C86">
        <v>1600</v>
      </c>
      <c r="D86" s="23" t="s">
        <v>645</v>
      </c>
      <c r="E86" s="23" t="s">
        <v>652</v>
      </c>
    </row>
    <row r="87" spans="1:5" x14ac:dyDescent="0.2">
      <c r="A87">
        <v>84</v>
      </c>
      <c r="B87" s="23" t="s">
        <v>650</v>
      </c>
      <c r="C87">
        <v>1600</v>
      </c>
      <c r="D87" s="23" t="s">
        <v>645</v>
      </c>
      <c r="E87" s="23" t="s">
        <v>652</v>
      </c>
    </row>
    <row r="88" spans="1:5" x14ac:dyDescent="0.2">
      <c r="A88">
        <v>85</v>
      </c>
      <c r="B88" s="23" t="s">
        <v>650</v>
      </c>
      <c r="C88">
        <v>1600</v>
      </c>
      <c r="D88" s="23" t="s">
        <v>645</v>
      </c>
      <c r="E88" s="23" t="s">
        <v>652</v>
      </c>
    </row>
    <row r="89" spans="1:5" x14ac:dyDescent="0.2">
      <c r="A89">
        <v>86</v>
      </c>
      <c r="B89" s="23" t="s">
        <v>650</v>
      </c>
      <c r="C89">
        <v>1600</v>
      </c>
      <c r="D89" s="23" t="s">
        <v>645</v>
      </c>
      <c r="E89" s="23" t="s">
        <v>652</v>
      </c>
    </row>
    <row r="90" spans="1:5" x14ac:dyDescent="0.2">
      <c r="A90">
        <v>87</v>
      </c>
      <c r="B90" s="23" t="s">
        <v>650</v>
      </c>
      <c r="C90">
        <v>1600</v>
      </c>
      <c r="D90" s="23" t="s">
        <v>645</v>
      </c>
      <c r="E90" s="23" t="s">
        <v>652</v>
      </c>
    </row>
    <row r="91" spans="1:5" x14ac:dyDescent="0.2">
      <c r="A91">
        <v>88</v>
      </c>
      <c r="B91" s="23" t="s">
        <v>650</v>
      </c>
      <c r="C91">
        <v>1600</v>
      </c>
      <c r="D91" s="23" t="s">
        <v>645</v>
      </c>
      <c r="E91" s="23" t="s">
        <v>652</v>
      </c>
    </row>
    <row r="92" spans="1:5" x14ac:dyDescent="0.2">
      <c r="A92">
        <v>89</v>
      </c>
      <c r="B92" s="23" t="s">
        <v>650</v>
      </c>
      <c r="C92">
        <v>1600</v>
      </c>
      <c r="D92" s="23" t="s">
        <v>645</v>
      </c>
      <c r="E92" s="23" t="s">
        <v>652</v>
      </c>
    </row>
    <row r="93" spans="1:5" x14ac:dyDescent="0.2">
      <c r="A93">
        <v>90</v>
      </c>
      <c r="B93" s="23" t="s">
        <v>650</v>
      </c>
      <c r="C93">
        <v>1600</v>
      </c>
      <c r="D93" s="23" t="s">
        <v>645</v>
      </c>
      <c r="E93" s="23" t="s">
        <v>652</v>
      </c>
    </row>
    <row r="94" spans="1:5" x14ac:dyDescent="0.2">
      <c r="A94">
        <v>91</v>
      </c>
      <c r="B94" s="23" t="s">
        <v>650</v>
      </c>
      <c r="C94">
        <v>1600</v>
      </c>
      <c r="D94" s="23" t="s">
        <v>645</v>
      </c>
      <c r="E94" s="23" t="s">
        <v>652</v>
      </c>
    </row>
    <row r="95" spans="1:5" x14ac:dyDescent="0.2">
      <c r="A95">
        <v>92</v>
      </c>
      <c r="B95" s="23" t="s">
        <v>650</v>
      </c>
      <c r="C95">
        <v>1600</v>
      </c>
      <c r="D95" s="23" t="s">
        <v>645</v>
      </c>
      <c r="E95" s="23" t="s">
        <v>652</v>
      </c>
    </row>
    <row r="96" spans="1:5" x14ac:dyDescent="0.2">
      <c r="A96">
        <v>93</v>
      </c>
      <c r="B96" s="23" t="s">
        <v>650</v>
      </c>
      <c r="C96">
        <v>1600</v>
      </c>
      <c r="D96" s="23" t="s">
        <v>645</v>
      </c>
      <c r="E96" s="23" t="s">
        <v>652</v>
      </c>
    </row>
    <row r="97" spans="1:5" x14ac:dyDescent="0.2">
      <c r="A97">
        <v>94</v>
      </c>
      <c r="B97" s="23" t="s">
        <v>650</v>
      </c>
      <c r="C97">
        <v>1600</v>
      </c>
      <c r="D97" s="23" t="s">
        <v>645</v>
      </c>
      <c r="E97" s="23" t="s">
        <v>652</v>
      </c>
    </row>
    <row r="98" spans="1:5" x14ac:dyDescent="0.2">
      <c r="A98">
        <v>95</v>
      </c>
      <c r="B98" s="23" t="s">
        <v>650</v>
      </c>
      <c r="C98">
        <v>1600</v>
      </c>
      <c r="D98" s="23" t="s">
        <v>645</v>
      </c>
      <c r="E98" s="23" t="s">
        <v>652</v>
      </c>
    </row>
    <row r="99" spans="1:5" x14ac:dyDescent="0.2">
      <c r="A99">
        <v>96</v>
      </c>
      <c r="B99" s="23" t="s">
        <v>650</v>
      </c>
      <c r="C99">
        <v>1600</v>
      </c>
      <c r="D99" s="23" t="s">
        <v>645</v>
      </c>
      <c r="E99" s="23" t="s">
        <v>652</v>
      </c>
    </row>
    <row r="100" spans="1:5" x14ac:dyDescent="0.2">
      <c r="A100">
        <v>97</v>
      </c>
      <c r="B100" s="23" t="s">
        <v>650</v>
      </c>
      <c r="C100">
        <v>1600</v>
      </c>
      <c r="D100" s="23" t="s">
        <v>645</v>
      </c>
      <c r="E100" s="23" t="s">
        <v>652</v>
      </c>
    </row>
    <row r="101" spans="1:5" x14ac:dyDescent="0.2">
      <c r="A101">
        <v>98</v>
      </c>
      <c r="B101" s="23" t="s">
        <v>650</v>
      </c>
      <c r="C101">
        <v>1600</v>
      </c>
      <c r="D101" s="23" t="s">
        <v>645</v>
      </c>
      <c r="E101" s="23" t="s">
        <v>652</v>
      </c>
    </row>
    <row r="102" spans="1:5" x14ac:dyDescent="0.2">
      <c r="A102">
        <v>99</v>
      </c>
      <c r="B102" s="23" t="s">
        <v>650</v>
      </c>
      <c r="C102">
        <v>1600</v>
      </c>
      <c r="D102" s="23" t="s">
        <v>645</v>
      </c>
      <c r="E102" s="23" t="s">
        <v>652</v>
      </c>
    </row>
    <row r="103" spans="1:5" x14ac:dyDescent="0.2">
      <c r="A103">
        <v>100</v>
      </c>
      <c r="B103" s="23" t="s">
        <v>650</v>
      </c>
      <c r="C103">
        <v>1600</v>
      </c>
      <c r="D103" s="23" t="s">
        <v>645</v>
      </c>
      <c r="E103" s="23" t="s">
        <v>652</v>
      </c>
    </row>
    <row r="104" spans="1:5" x14ac:dyDescent="0.2">
      <c r="A104">
        <v>101</v>
      </c>
      <c r="B104" s="23" t="s">
        <v>650</v>
      </c>
      <c r="C104">
        <v>1600</v>
      </c>
      <c r="D104" s="23" t="s">
        <v>645</v>
      </c>
      <c r="E104" s="23" t="s">
        <v>652</v>
      </c>
    </row>
    <row r="105" spans="1:5" x14ac:dyDescent="0.2">
      <c r="A105">
        <v>102</v>
      </c>
      <c r="B105" s="23" t="s">
        <v>650</v>
      </c>
      <c r="C105">
        <v>1600</v>
      </c>
      <c r="D105" s="23" t="s">
        <v>645</v>
      </c>
      <c r="E105" s="23" t="s">
        <v>652</v>
      </c>
    </row>
    <row r="106" spans="1:5" x14ac:dyDescent="0.2">
      <c r="A106">
        <v>103</v>
      </c>
      <c r="B106" s="23" t="s">
        <v>650</v>
      </c>
      <c r="C106">
        <v>1600</v>
      </c>
      <c r="D106" s="23" t="s">
        <v>645</v>
      </c>
      <c r="E106" s="23" t="s">
        <v>652</v>
      </c>
    </row>
    <row r="107" spans="1:5" x14ac:dyDescent="0.2">
      <c r="A107">
        <v>104</v>
      </c>
      <c r="B107" s="23" t="s">
        <v>650</v>
      </c>
      <c r="C107">
        <v>1600</v>
      </c>
      <c r="D107" s="23" t="s">
        <v>645</v>
      </c>
      <c r="E107" s="23" t="s">
        <v>652</v>
      </c>
    </row>
    <row r="108" spans="1:5" x14ac:dyDescent="0.2">
      <c r="A108">
        <v>105</v>
      </c>
      <c r="B108" s="23" t="s">
        <v>650</v>
      </c>
      <c r="C108">
        <v>1600</v>
      </c>
      <c r="D108" s="23" t="s">
        <v>645</v>
      </c>
      <c r="E108" s="23" t="s">
        <v>652</v>
      </c>
    </row>
    <row r="109" spans="1:5" x14ac:dyDescent="0.2">
      <c r="A109">
        <v>106</v>
      </c>
      <c r="B109" s="23" t="s">
        <v>650</v>
      </c>
      <c r="C109">
        <v>1600</v>
      </c>
      <c r="D109" s="23" t="s">
        <v>645</v>
      </c>
      <c r="E109" s="23" t="s">
        <v>652</v>
      </c>
    </row>
    <row r="110" spans="1:5" x14ac:dyDescent="0.2">
      <c r="A110">
        <v>107</v>
      </c>
      <c r="B110" s="23" t="s">
        <v>650</v>
      </c>
      <c r="C110">
        <v>1600</v>
      </c>
      <c r="D110" s="23" t="s">
        <v>645</v>
      </c>
      <c r="E110" s="23" t="s">
        <v>652</v>
      </c>
    </row>
    <row r="111" spans="1:5" x14ac:dyDescent="0.2">
      <c r="A111">
        <v>108</v>
      </c>
      <c r="B111" s="23" t="s">
        <v>650</v>
      </c>
      <c r="C111">
        <v>1600</v>
      </c>
      <c r="D111" s="23" t="s">
        <v>645</v>
      </c>
      <c r="E111" s="23" t="s">
        <v>652</v>
      </c>
    </row>
    <row r="112" spans="1:5" x14ac:dyDescent="0.2">
      <c r="A112">
        <v>109</v>
      </c>
      <c r="B112" s="23" t="s">
        <v>650</v>
      </c>
      <c r="C112">
        <v>1600</v>
      </c>
      <c r="D112" s="23" t="s">
        <v>645</v>
      </c>
      <c r="E112" s="23" t="s">
        <v>652</v>
      </c>
    </row>
    <row r="113" spans="1:5" x14ac:dyDescent="0.2">
      <c r="A113">
        <v>110</v>
      </c>
      <c r="B113" s="23" t="s">
        <v>650</v>
      </c>
      <c r="C113">
        <v>1600</v>
      </c>
      <c r="D113" s="23" t="s">
        <v>645</v>
      </c>
      <c r="E113" s="23" t="s">
        <v>652</v>
      </c>
    </row>
    <row r="114" spans="1:5" x14ac:dyDescent="0.2">
      <c r="A114">
        <v>111</v>
      </c>
      <c r="B114" s="23" t="s">
        <v>650</v>
      </c>
      <c r="C114">
        <v>1600</v>
      </c>
      <c r="D114" s="23" t="s">
        <v>645</v>
      </c>
      <c r="E114" s="23" t="s">
        <v>652</v>
      </c>
    </row>
    <row r="115" spans="1:5" x14ac:dyDescent="0.2">
      <c r="A115">
        <v>112</v>
      </c>
      <c r="B115" s="23" t="s">
        <v>650</v>
      </c>
      <c r="C115">
        <v>1600</v>
      </c>
      <c r="D115" s="23" t="s">
        <v>645</v>
      </c>
      <c r="E115" s="23" t="s">
        <v>652</v>
      </c>
    </row>
    <row r="116" spans="1:5" x14ac:dyDescent="0.2">
      <c r="A116">
        <v>113</v>
      </c>
      <c r="B116" s="23" t="s">
        <v>650</v>
      </c>
      <c r="C116">
        <v>1600</v>
      </c>
      <c r="D116" s="23" t="s">
        <v>645</v>
      </c>
      <c r="E116" s="23" t="s">
        <v>652</v>
      </c>
    </row>
    <row r="117" spans="1:5" x14ac:dyDescent="0.2">
      <c r="A117">
        <v>114</v>
      </c>
      <c r="B117" s="23" t="s">
        <v>650</v>
      </c>
      <c r="C117">
        <v>1600</v>
      </c>
      <c r="D117" s="23" t="s">
        <v>645</v>
      </c>
      <c r="E117" s="23" t="s">
        <v>652</v>
      </c>
    </row>
    <row r="118" spans="1:5" x14ac:dyDescent="0.2">
      <c r="A118">
        <v>115</v>
      </c>
      <c r="B118" s="23" t="s">
        <v>650</v>
      </c>
      <c r="C118">
        <v>1600</v>
      </c>
      <c r="D118" s="23" t="s">
        <v>645</v>
      </c>
      <c r="E118" s="23" t="s">
        <v>652</v>
      </c>
    </row>
    <row r="119" spans="1:5" x14ac:dyDescent="0.2">
      <c r="A119">
        <v>116</v>
      </c>
      <c r="B119" s="23" t="s">
        <v>650</v>
      </c>
      <c r="C119">
        <v>1600</v>
      </c>
      <c r="D119" s="23" t="s">
        <v>645</v>
      </c>
      <c r="E119" s="23" t="s">
        <v>652</v>
      </c>
    </row>
    <row r="120" spans="1:5" x14ac:dyDescent="0.2">
      <c r="A120">
        <v>117</v>
      </c>
      <c r="B120" s="23" t="s">
        <v>650</v>
      </c>
      <c r="C120">
        <v>1600</v>
      </c>
      <c r="D120" s="23" t="s">
        <v>645</v>
      </c>
      <c r="E120" s="23" t="s">
        <v>652</v>
      </c>
    </row>
    <row r="121" spans="1:5" x14ac:dyDescent="0.2">
      <c r="A121">
        <v>118</v>
      </c>
      <c r="B121" s="23" t="s">
        <v>650</v>
      </c>
      <c r="C121">
        <v>1600</v>
      </c>
      <c r="D121" s="23" t="s">
        <v>645</v>
      </c>
      <c r="E121" s="23" t="s">
        <v>652</v>
      </c>
    </row>
    <row r="122" spans="1:5" x14ac:dyDescent="0.2">
      <c r="A122">
        <v>119</v>
      </c>
      <c r="B122" s="23" t="s">
        <v>650</v>
      </c>
      <c r="C122">
        <v>1600</v>
      </c>
      <c r="D122" s="23" t="s">
        <v>645</v>
      </c>
      <c r="E122" s="23" t="s">
        <v>652</v>
      </c>
    </row>
    <row r="123" spans="1:5" x14ac:dyDescent="0.2">
      <c r="A123">
        <v>120</v>
      </c>
      <c r="B123" s="23" t="s">
        <v>650</v>
      </c>
      <c r="C123">
        <v>1600</v>
      </c>
      <c r="D123" s="23" t="s">
        <v>645</v>
      </c>
      <c r="E123" s="23" t="s">
        <v>652</v>
      </c>
    </row>
    <row r="124" spans="1:5" x14ac:dyDescent="0.2">
      <c r="A124">
        <v>121</v>
      </c>
      <c r="B124" s="23" t="s">
        <v>650</v>
      </c>
      <c r="C124">
        <v>1600</v>
      </c>
      <c r="D124" s="23" t="s">
        <v>645</v>
      </c>
      <c r="E124" s="23" t="s">
        <v>652</v>
      </c>
    </row>
    <row r="125" spans="1:5" x14ac:dyDescent="0.2">
      <c r="A125">
        <v>122</v>
      </c>
      <c r="B125" s="23" t="s">
        <v>650</v>
      </c>
      <c r="C125">
        <v>1600</v>
      </c>
      <c r="D125" s="23" t="s">
        <v>645</v>
      </c>
      <c r="E125" s="23" t="s">
        <v>652</v>
      </c>
    </row>
    <row r="126" spans="1:5" x14ac:dyDescent="0.2">
      <c r="A126">
        <v>123</v>
      </c>
      <c r="B126" s="23" t="s">
        <v>650</v>
      </c>
      <c r="C126">
        <v>1600</v>
      </c>
      <c r="D126" s="23" t="s">
        <v>645</v>
      </c>
      <c r="E126" s="23" t="s">
        <v>652</v>
      </c>
    </row>
    <row r="127" spans="1:5" x14ac:dyDescent="0.2">
      <c r="A127">
        <v>124</v>
      </c>
      <c r="B127" s="23" t="s">
        <v>650</v>
      </c>
      <c r="C127">
        <v>1600</v>
      </c>
      <c r="D127" s="23" t="s">
        <v>645</v>
      </c>
      <c r="E127" s="23" t="s">
        <v>652</v>
      </c>
    </row>
    <row r="128" spans="1:5" x14ac:dyDescent="0.2">
      <c r="A128">
        <v>125</v>
      </c>
      <c r="B128" s="23" t="s">
        <v>650</v>
      </c>
      <c r="C128">
        <v>1600</v>
      </c>
      <c r="D128" s="23" t="s">
        <v>645</v>
      </c>
      <c r="E128" s="23" t="s">
        <v>652</v>
      </c>
    </row>
    <row r="129" spans="1:5" x14ac:dyDescent="0.2">
      <c r="A129">
        <v>126</v>
      </c>
      <c r="B129" s="23" t="s">
        <v>650</v>
      </c>
      <c r="C129">
        <v>1600</v>
      </c>
      <c r="D129" s="23" t="s">
        <v>645</v>
      </c>
      <c r="E129" s="23" t="s">
        <v>652</v>
      </c>
    </row>
    <row r="130" spans="1:5" x14ac:dyDescent="0.2">
      <c r="A130">
        <v>127</v>
      </c>
      <c r="B130" s="23" t="s">
        <v>650</v>
      </c>
      <c r="C130">
        <v>1600</v>
      </c>
      <c r="D130" s="23" t="s">
        <v>645</v>
      </c>
      <c r="E130" s="23" t="s">
        <v>652</v>
      </c>
    </row>
    <row r="131" spans="1:5" x14ac:dyDescent="0.2">
      <c r="A131">
        <v>128</v>
      </c>
      <c r="B131" s="23" t="s">
        <v>650</v>
      </c>
      <c r="C131">
        <v>1600</v>
      </c>
      <c r="D131" s="23" t="s">
        <v>645</v>
      </c>
      <c r="E131" s="23" t="s">
        <v>652</v>
      </c>
    </row>
    <row r="132" spans="1:5" x14ac:dyDescent="0.2">
      <c r="A132">
        <v>129</v>
      </c>
      <c r="B132" s="23" t="s">
        <v>650</v>
      </c>
      <c r="C132">
        <v>1600</v>
      </c>
      <c r="D132" s="23" t="s">
        <v>645</v>
      </c>
      <c r="E132" s="23" t="s">
        <v>652</v>
      </c>
    </row>
    <row r="133" spans="1:5" x14ac:dyDescent="0.2">
      <c r="A133">
        <v>130</v>
      </c>
      <c r="B133" s="23" t="s">
        <v>650</v>
      </c>
      <c r="C133">
        <v>1600</v>
      </c>
      <c r="D133" s="23" t="s">
        <v>645</v>
      </c>
      <c r="E133" s="23" t="s">
        <v>652</v>
      </c>
    </row>
    <row r="134" spans="1:5" x14ac:dyDescent="0.2">
      <c r="A134">
        <v>131</v>
      </c>
      <c r="B134" s="23" t="s">
        <v>650</v>
      </c>
      <c r="C134">
        <v>1600</v>
      </c>
      <c r="D134" s="23" t="s">
        <v>645</v>
      </c>
      <c r="E134" s="23" t="s">
        <v>652</v>
      </c>
    </row>
    <row r="135" spans="1:5" x14ac:dyDescent="0.2">
      <c r="A135">
        <v>132</v>
      </c>
      <c r="B135" s="23" t="s">
        <v>650</v>
      </c>
      <c r="C135">
        <v>1600</v>
      </c>
      <c r="D135" s="23" t="s">
        <v>645</v>
      </c>
      <c r="E135" s="23" t="s">
        <v>652</v>
      </c>
    </row>
    <row r="136" spans="1:5" x14ac:dyDescent="0.2">
      <c r="A136">
        <v>133</v>
      </c>
      <c r="B136" s="23" t="s">
        <v>650</v>
      </c>
      <c r="C136">
        <v>1600</v>
      </c>
      <c r="D136" s="23" t="s">
        <v>645</v>
      </c>
      <c r="E136" s="23" t="s">
        <v>652</v>
      </c>
    </row>
    <row r="137" spans="1:5" x14ac:dyDescent="0.2">
      <c r="A137">
        <v>134</v>
      </c>
      <c r="B137" s="23" t="s">
        <v>650</v>
      </c>
      <c r="C137">
        <v>1600</v>
      </c>
      <c r="D137" s="23" t="s">
        <v>645</v>
      </c>
      <c r="E137" s="23" t="s">
        <v>652</v>
      </c>
    </row>
    <row r="138" spans="1:5" x14ac:dyDescent="0.2">
      <c r="A138">
        <v>135</v>
      </c>
      <c r="B138" s="23" t="s">
        <v>650</v>
      </c>
      <c r="C138">
        <v>1600</v>
      </c>
      <c r="D138" s="23" t="s">
        <v>645</v>
      </c>
      <c r="E138" s="23" t="s">
        <v>652</v>
      </c>
    </row>
    <row r="139" spans="1:5" x14ac:dyDescent="0.2">
      <c r="A139">
        <v>136</v>
      </c>
      <c r="B139" s="23" t="s">
        <v>650</v>
      </c>
      <c r="C139">
        <v>1600</v>
      </c>
      <c r="D139" s="23" t="s">
        <v>645</v>
      </c>
      <c r="E139" s="23" t="s">
        <v>652</v>
      </c>
    </row>
    <row r="140" spans="1:5" x14ac:dyDescent="0.2">
      <c r="A140">
        <v>137</v>
      </c>
      <c r="B140" s="23" t="s">
        <v>650</v>
      </c>
      <c r="C140">
        <v>1600</v>
      </c>
      <c r="D140" s="23" t="s">
        <v>645</v>
      </c>
      <c r="E140" s="23" t="s">
        <v>652</v>
      </c>
    </row>
    <row r="141" spans="1:5" x14ac:dyDescent="0.2">
      <c r="A141">
        <v>138</v>
      </c>
      <c r="B141" s="23" t="s">
        <v>650</v>
      </c>
      <c r="C141">
        <v>1600</v>
      </c>
      <c r="D141" s="23" t="s">
        <v>645</v>
      </c>
      <c r="E141" s="23" t="s">
        <v>652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3" workbookViewId="0">
      <selection activeCell="C3" sqref="C1:C65536"/>
    </sheetView>
  </sheetViews>
  <sheetFormatPr baseColWidth="10" defaultColWidth="9.140625" defaultRowHeight="12.75" x14ac:dyDescent="0.2"/>
  <cols>
    <col min="1" max="1" width="5.42578125" customWidth="1"/>
    <col min="2" max="2" width="21.42578125" customWidth="1"/>
    <col min="3" max="3" width="13" style="31" customWidth="1"/>
    <col min="4" max="4" width="8.28515625" customWidth="1"/>
  </cols>
  <sheetData>
    <row r="1" spans="1:5" hidden="1" x14ac:dyDescent="0.2">
      <c r="B1" t="s">
        <v>21</v>
      </c>
      <c r="C1" s="3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s="31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29" t="s">
        <v>89</v>
      </c>
      <c r="C3" s="32" t="s">
        <v>90</v>
      </c>
      <c r="D3" s="30" t="s">
        <v>82</v>
      </c>
      <c r="E3" s="12" t="s">
        <v>91</v>
      </c>
    </row>
    <row r="4" spans="1:5" x14ac:dyDescent="0.2">
      <c r="A4">
        <v>1</v>
      </c>
      <c r="B4" t="s">
        <v>653</v>
      </c>
      <c r="C4" s="31">
        <v>0</v>
      </c>
      <c r="D4" t="s">
        <v>645</v>
      </c>
      <c r="E4" t="s">
        <v>654</v>
      </c>
    </row>
    <row r="5" spans="1:5" x14ac:dyDescent="0.2">
      <c r="A5">
        <v>2</v>
      </c>
      <c r="B5" t="s">
        <v>653</v>
      </c>
      <c r="C5" s="31">
        <v>0</v>
      </c>
      <c r="D5" t="s">
        <v>645</v>
      </c>
      <c r="E5" t="s">
        <v>654</v>
      </c>
    </row>
    <row r="6" spans="1:5" x14ac:dyDescent="0.2">
      <c r="A6">
        <v>3</v>
      </c>
      <c r="B6" t="s">
        <v>653</v>
      </c>
      <c r="C6" s="31">
        <v>0</v>
      </c>
      <c r="D6" t="s">
        <v>645</v>
      </c>
      <c r="E6" t="s">
        <v>654</v>
      </c>
    </row>
    <row r="7" spans="1:5" x14ac:dyDescent="0.2">
      <c r="A7">
        <v>4</v>
      </c>
      <c r="B7" t="s">
        <v>653</v>
      </c>
      <c r="C7" s="31">
        <v>745.89</v>
      </c>
      <c r="D7" t="s">
        <v>645</v>
      </c>
      <c r="E7" t="s">
        <v>654</v>
      </c>
    </row>
    <row r="8" spans="1:5" x14ac:dyDescent="0.2">
      <c r="A8">
        <v>5</v>
      </c>
      <c r="B8" t="s">
        <v>653</v>
      </c>
      <c r="C8" s="31">
        <v>0</v>
      </c>
      <c r="D8" t="s">
        <v>645</v>
      </c>
      <c r="E8" t="s">
        <v>654</v>
      </c>
    </row>
    <row r="9" spans="1:5" x14ac:dyDescent="0.2">
      <c r="A9">
        <v>6</v>
      </c>
      <c r="B9" t="s">
        <v>653</v>
      </c>
      <c r="C9" s="31">
        <v>471.13</v>
      </c>
      <c r="D9" t="s">
        <v>645</v>
      </c>
      <c r="E9" t="s">
        <v>654</v>
      </c>
    </row>
    <row r="10" spans="1:5" x14ac:dyDescent="0.2">
      <c r="A10">
        <v>7</v>
      </c>
      <c r="B10" t="s">
        <v>653</v>
      </c>
      <c r="C10" s="31">
        <v>0</v>
      </c>
      <c r="D10" t="s">
        <v>645</v>
      </c>
      <c r="E10" t="s">
        <v>654</v>
      </c>
    </row>
    <row r="11" spans="1:5" x14ac:dyDescent="0.2">
      <c r="A11">
        <v>8</v>
      </c>
      <c r="B11" t="s">
        <v>653</v>
      </c>
      <c r="C11" s="31">
        <v>0</v>
      </c>
      <c r="D11" t="s">
        <v>645</v>
      </c>
      <c r="E11" t="s">
        <v>654</v>
      </c>
    </row>
    <row r="12" spans="1:5" x14ac:dyDescent="0.2">
      <c r="A12">
        <v>9</v>
      </c>
      <c r="B12" t="s">
        <v>653</v>
      </c>
      <c r="C12" s="31">
        <v>0</v>
      </c>
      <c r="D12" t="s">
        <v>645</v>
      </c>
      <c r="E12" t="s">
        <v>654</v>
      </c>
    </row>
    <row r="13" spans="1:5" x14ac:dyDescent="0.2">
      <c r="A13">
        <v>10</v>
      </c>
      <c r="B13" t="s">
        <v>653</v>
      </c>
      <c r="C13" s="31">
        <v>418.06</v>
      </c>
      <c r="D13" t="s">
        <v>645</v>
      </c>
      <c r="E13" t="s">
        <v>654</v>
      </c>
    </row>
    <row r="14" spans="1:5" x14ac:dyDescent="0.2">
      <c r="A14">
        <v>11</v>
      </c>
      <c r="B14" t="s">
        <v>653</v>
      </c>
      <c r="C14" s="31">
        <v>0</v>
      </c>
      <c r="D14" t="s">
        <v>645</v>
      </c>
      <c r="E14" t="s">
        <v>654</v>
      </c>
    </row>
    <row r="15" spans="1:5" x14ac:dyDescent="0.2">
      <c r="A15">
        <v>12</v>
      </c>
      <c r="B15" t="s">
        <v>653</v>
      </c>
      <c r="C15" s="31">
        <v>745.89</v>
      </c>
      <c r="D15" t="s">
        <v>645</v>
      </c>
      <c r="E15" t="s">
        <v>654</v>
      </c>
    </row>
    <row r="16" spans="1:5" x14ac:dyDescent="0.2">
      <c r="A16">
        <v>13</v>
      </c>
      <c r="B16" t="s">
        <v>653</v>
      </c>
      <c r="C16" s="31">
        <v>471.13</v>
      </c>
      <c r="D16" t="s">
        <v>645</v>
      </c>
      <c r="E16" t="s">
        <v>654</v>
      </c>
    </row>
    <row r="17" spans="1:5" x14ac:dyDescent="0.2">
      <c r="A17">
        <v>14</v>
      </c>
      <c r="B17" t="s">
        <v>653</v>
      </c>
      <c r="C17" s="31">
        <v>354.93</v>
      </c>
      <c r="D17" t="s">
        <v>645</v>
      </c>
      <c r="E17" t="s">
        <v>654</v>
      </c>
    </row>
    <row r="18" spans="1:5" x14ac:dyDescent="0.2">
      <c r="A18">
        <v>15</v>
      </c>
      <c r="B18" t="s">
        <v>653</v>
      </c>
      <c r="C18" s="31">
        <v>0</v>
      </c>
      <c r="D18" t="s">
        <v>645</v>
      </c>
      <c r="E18" t="s">
        <v>654</v>
      </c>
    </row>
    <row r="19" spans="1:5" x14ac:dyDescent="0.2">
      <c r="A19">
        <v>16</v>
      </c>
      <c r="B19" t="s">
        <v>653</v>
      </c>
      <c r="C19" s="31">
        <v>418.06</v>
      </c>
      <c r="D19" t="s">
        <v>645</v>
      </c>
      <c r="E19" t="s">
        <v>654</v>
      </c>
    </row>
    <row r="20" spans="1:5" x14ac:dyDescent="0.2">
      <c r="A20">
        <v>17</v>
      </c>
      <c r="B20" t="s">
        <v>653</v>
      </c>
      <c r="C20" s="31">
        <v>371.26</v>
      </c>
      <c r="D20" t="s">
        <v>645</v>
      </c>
      <c r="E20" t="s">
        <v>654</v>
      </c>
    </row>
    <row r="21" spans="1:5" x14ac:dyDescent="0.2">
      <c r="A21">
        <v>18</v>
      </c>
      <c r="B21" t="s">
        <v>653</v>
      </c>
      <c r="C21" s="31">
        <v>0</v>
      </c>
      <c r="D21" t="s">
        <v>645</v>
      </c>
      <c r="E21" t="s">
        <v>654</v>
      </c>
    </row>
    <row r="22" spans="1:5" x14ac:dyDescent="0.2">
      <c r="A22">
        <v>19</v>
      </c>
      <c r="B22" t="s">
        <v>653</v>
      </c>
      <c r="C22" s="31">
        <v>745.89</v>
      </c>
      <c r="D22" t="s">
        <v>645</v>
      </c>
      <c r="E22" t="s">
        <v>654</v>
      </c>
    </row>
    <row r="23" spans="1:5" x14ac:dyDescent="0.2">
      <c r="A23">
        <v>20</v>
      </c>
      <c r="B23" t="s">
        <v>653</v>
      </c>
      <c r="C23" s="31">
        <v>471.13</v>
      </c>
      <c r="D23" t="s">
        <v>645</v>
      </c>
      <c r="E23" t="s">
        <v>654</v>
      </c>
    </row>
    <row r="24" spans="1:5" x14ac:dyDescent="0.2">
      <c r="A24">
        <v>21</v>
      </c>
      <c r="B24" t="s">
        <v>653</v>
      </c>
      <c r="C24" s="31">
        <v>392.13</v>
      </c>
      <c r="D24" t="s">
        <v>645</v>
      </c>
      <c r="E24" t="s">
        <v>654</v>
      </c>
    </row>
    <row r="25" spans="1:5" x14ac:dyDescent="0.2">
      <c r="A25">
        <v>22</v>
      </c>
      <c r="B25" t="s">
        <v>653</v>
      </c>
      <c r="C25" s="31">
        <v>0</v>
      </c>
      <c r="D25" t="s">
        <v>645</v>
      </c>
      <c r="E25" t="s">
        <v>654</v>
      </c>
    </row>
    <row r="26" spans="1:5" x14ac:dyDescent="0.2">
      <c r="A26">
        <v>23</v>
      </c>
      <c r="B26" t="s">
        <v>653</v>
      </c>
      <c r="C26" s="31">
        <v>745.89</v>
      </c>
      <c r="D26" t="s">
        <v>645</v>
      </c>
      <c r="E26" t="s">
        <v>654</v>
      </c>
    </row>
    <row r="27" spans="1:5" x14ac:dyDescent="0.2">
      <c r="A27">
        <v>24</v>
      </c>
      <c r="B27" t="s">
        <v>653</v>
      </c>
      <c r="C27" s="31">
        <v>471.13</v>
      </c>
      <c r="D27" t="s">
        <v>645</v>
      </c>
      <c r="E27" t="s">
        <v>654</v>
      </c>
    </row>
    <row r="28" spans="1:5" x14ac:dyDescent="0.2">
      <c r="A28">
        <v>25</v>
      </c>
      <c r="B28" t="s">
        <v>653</v>
      </c>
      <c r="C28" s="31">
        <v>0</v>
      </c>
      <c r="D28" t="s">
        <v>645</v>
      </c>
      <c r="E28" t="s">
        <v>654</v>
      </c>
    </row>
    <row r="29" spans="1:5" x14ac:dyDescent="0.2">
      <c r="A29">
        <v>26</v>
      </c>
      <c r="B29" t="s">
        <v>653</v>
      </c>
      <c r="C29" s="31">
        <v>0</v>
      </c>
      <c r="D29" t="s">
        <v>645</v>
      </c>
      <c r="E29" t="s">
        <v>654</v>
      </c>
    </row>
    <row r="30" spans="1:5" x14ac:dyDescent="0.2">
      <c r="A30">
        <v>27</v>
      </c>
      <c r="B30" t="s">
        <v>653</v>
      </c>
      <c r="C30" s="31">
        <v>471.13</v>
      </c>
      <c r="D30" t="s">
        <v>645</v>
      </c>
      <c r="E30" t="s">
        <v>654</v>
      </c>
    </row>
    <row r="31" spans="1:5" x14ac:dyDescent="0.2">
      <c r="A31">
        <v>28</v>
      </c>
      <c r="B31" t="s">
        <v>653</v>
      </c>
      <c r="C31" s="31">
        <v>471.13</v>
      </c>
      <c r="D31" t="s">
        <v>645</v>
      </c>
      <c r="E31" t="s">
        <v>654</v>
      </c>
    </row>
    <row r="32" spans="1:5" x14ac:dyDescent="0.2">
      <c r="A32">
        <v>29</v>
      </c>
      <c r="B32" t="s">
        <v>653</v>
      </c>
      <c r="C32" s="31">
        <v>418.06</v>
      </c>
      <c r="D32" t="s">
        <v>645</v>
      </c>
      <c r="E32" t="s">
        <v>654</v>
      </c>
    </row>
    <row r="33" spans="1:5" x14ac:dyDescent="0.2">
      <c r="A33">
        <v>30</v>
      </c>
      <c r="B33" t="s">
        <v>653</v>
      </c>
      <c r="C33" s="31">
        <v>0</v>
      </c>
      <c r="D33" t="s">
        <v>645</v>
      </c>
      <c r="E33" t="s">
        <v>654</v>
      </c>
    </row>
    <row r="34" spans="1:5" x14ac:dyDescent="0.2">
      <c r="A34">
        <v>31</v>
      </c>
      <c r="B34" t="s">
        <v>653</v>
      </c>
      <c r="C34" s="31">
        <v>471.13</v>
      </c>
      <c r="D34" t="s">
        <v>645</v>
      </c>
      <c r="E34" t="s">
        <v>654</v>
      </c>
    </row>
    <row r="35" spans="1:5" x14ac:dyDescent="0.2">
      <c r="A35">
        <v>32</v>
      </c>
      <c r="B35" t="s">
        <v>653</v>
      </c>
      <c r="C35" s="31">
        <v>366.06</v>
      </c>
      <c r="D35" t="s">
        <v>645</v>
      </c>
      <c r="E35" t="s">
        <v>654</v>
      </c>
    </row>
    <row r="36" spans="1:5" x14ac:dyDescent="0.2">
      <c r="A36">
        <v>33</v>
      </c>
      <c r="B36" t="s">
        <v>653</v>
      </c>
      <c r="C36" s="31">
        <v>298.8</v>
      </c>
      <c r="D36" t="s">
        <v>645</v>
      </c>
      <c r="E36" t="s">
        <v>654</v>
      </c>
    </row>
    <row r="37" spans="1:5" x14ac:dyDescent="0.2">
      <c r="A37">
        <v>34</v>
      </c>
      <c r="B37" t="s">
        <v>653</v>
      </c>
      <c r="C37" s="31">
        <v>223.4</v>
      </c>
      <c r="D37" t="s">
        <v>645</v>
      </c>
      <c r="E37" t="s">
        <v>654</v>
      </c>
    </row>
    <row r="38" spans="1:5" x14ac:dyDescent="0.2">
      <c r="A38">
        <v>35</v>
      </c>
      <c r="B38" t="s">
        <v>653</v>
      </c>
      <c r="C38" s="31">
        <v>0</v>
      </c>
      <c r="D38" t="s">
        <v>645</v>
      </c>
      <c r="E38" t="s">
        <v>654</v>
      </c>
    </row>
    <row r="39" spans="1:5" x14ac:dyDescent="0.2">
      <c r="A39">
        <v>36</v>
      </c>
      <c r="B39" t="s">
        <v>653</v>
      </c>
      <c r="C39" s="31">
        <v>313.60000000000002</v>
      </c>
      <c r="D39" t="s">
        <v>645</v>
      </c>
      <c r="E39" t="s">
        <v>654</v>
      </c>
    </row>
    <row r="40" spans="1:5" x14ac:dyDescent="0.2">
      <c r="A40">
        <v>37</v>
      </c>
      <c r="B40" t="s">
        <v>653</v>
      </c>
      <c r="C40" s="31">
        <v>0</v>
      </c>
      <c r="D40" t="s">
        <v>645</v>
      </c>
      <c r="E40" t="s">
        <v>654</v>
      </c>
    </row>
    <row r="41" spans="1:5" x14ac:dyDescent="0.2">
      <c r="A41">
        <v>38</v>
      </c>
      <c r="B41" t="s">
        <v>653</v>
      </c>
      <c r="C41" s="31">
        <v>0</v>
      </c>
      <c r="D41" t="s">
        <v>645</v>
      </c>
      <c r="E41" t="s">
        <v>654</v>
      </c>
    </row>
    <row r="42" spans="1:5" x14ac:dyDescent="0.2">
      <c r="A42">
        <v>39</v>
      </c>
      <c r="B42" t="s">
        <v>653</v>
      </c>
      <c r="C42" s="31">
        <v>0</v>
      </c>
      <c r="D42" t="s">
        <v>645</v>
      </c>
      <c r="E42" t="s">
        <v>654</v>
      </c>
    </row>
    <row r="43" spans="1:5" x14ac:dyDescent="0.2">
      <c r="A43">
        <v>40</v>
      </c>
      <c r="B43" t="s">
        <v>653</v>
      </c>
      <c r="C43" s="31">
        <v>0</v>
      </c>
      <c r="D43" t="s">
        <v>645</v>
      </c>
      <c r="E43" t="s">
        <v>654</v>
      </c>
    </row>
    <row r="44" spans="1:5" x14ac:dyDescent="0.2">
      <c r="A44">
        <v>41</v>
      </c>
      <c r="B44" t="s">
        <v>653</v>
      </c>
      <c r="C44" s="31">
        <v>0</v>
      </c>
      <c r="D44" t="s">
        <v>645</v>
      </c>
      <c r="E44" t="s">
        <v>654</v>
      </c>
    </row>
    <row r="45" spans="1:5" x14ac:dyDescent="0.2">
      <c r="A45">
        <v>42</v>
      </c>
      <c r="B45" t="s">
        <v>653</v>
      </c>
      <c r="C45" s="31">
        <v>745.89</v>
      </c>
      <c r="D45" t="s">
        <v>645</v>
      </c>
      <c r="E45" t="s">
        <v>654</v>
      </c>
    </row>
    <row r="46" spans="1:5" x14ac:dyDescent="0.2">
      <c r="A46">
        <v>43</v>
      </c>
      <c r="B46" t="s">
        <v>653</v>
      </c>
      <c r="C46" s="31">
        <v>745.89</v>
      </c>
      <c r="D46" t="s">
        <v>645</v>
      </c>
      <c r="E46" t="s">
        <v>654</v>
      </c>
    </row>
    <row r="47" spans="1:5" x14ac:dyDescent="0.2">
      <c r="A47">
        <v>44</v>
      </c>
      <c r="B47" t="s">
        <v>653</v>
      </c>
      <c r="C47" s="31">
        <v>0</v>
      </c>
      <c r="D47" t="s">
        <v>645</v>
      </c>
      <c r="E47" t="s">
        <v>654</v>
      </c>
    </row>
    <row r="48" spans="1:5" x14ac:dyDescent="0.2">
      <c r="A48">
        <v>45</v>
      </c>
      <c r="B48" t="s">
        <v>653</v>
      </c>
      <c r="C48" s="31">
        <v>0</v>
      </c>
      <c r="D48" t="s">
        <v>645</v>
      </c>
      <c r="E48" t="s">
        <v>654</v>
      </c>
    </row>
    <row r="49" spans="1:5" x14ac:dyDescent="0.2">
      <c r="A49">
        <v>46</v>
      </c>
      <c r="B49" t="s">
        <v>653</v>
      </c>
      <c r="C49" s="31">
        <v>248.63</v>
      </c>
      <c r="D49" t="s">
        <v>645</v>
      </c>
      <c r="E49" t="s">
        <v>654</v>
      </c>
    </row>
    <row r="50" spans="1:5" x14ac:dyDescent="0.2">
      <c r="A50">
        <v>47</v>
      </c>
      <c r="B50" t="s">
        <v>653</v>
      </c>
      <c r="C50" s="31">
        <v>745.89</v>
      </c>
      <c r="D50" t="s">
        <v>645</v>
      </c>
      <c r="E50" t="s">
        <v>654</v>
      </c>
    </row>
    <row r="51" spans="1:5" x14ac:dyDescent="0.2">
      <c r="A51">
        <v>48</v>
      </c>
      <c r="B51" t="s">
        <v>653</v>
      </c>
      <c r="C51" s="31">
        <v>0</v>
      </c>
      <c r="D51" t="s">
        <v>645</v>
      </c>
      <c r="E51" t="s">
        <v>654</v>
      </c>
    </row>
    <row r="52" spans="1:5" x14ac:dyDescent="0.2">
      <c r="A52">
        <v>49</v>
      </c>
      <c r="B52" t="s">
        <v>653</v>
      </c>
      <c r="C52" s="31">
        <v>0</v>
      </c>
      <c r="D52" t="s">
        <v>645</v>
      </c>
      <c r="E52" t="s">
        <v>654</v>
      </c>
    </row>
    <row r="53" spans="1:5" x14ac:dyDescent="0.2">
      <c r="A53">
        <v>50</v>
      </c>
      <c r="B53" t="s">
        <v>653</v>
      </c>
      <c r="C53" s="31">
        <v>0</v>
      </c>
      <c r="D53" t="s">
        <v>645</v>
      </c>
      <c r="E53" t="s">
        <v>654</v>
      </c>
    </row>
    <row r="54" spans="1:5" x14ac:dyDescent="0.2">
      <c r="A54">
        <v>51</v>
      </c>
      <c r="B54" t="s">
        <v>653</v>
      </c>
      <c r="C54" s="31">
        <v>0</v>
      </c>
      <c r="D54" t="s">
        <v>645</v>
      </c>
      <c r="E54" t="s">
        <v>654</v>
      </c>
    </row>
    <row r="55" spans="1:5" x14ac:dyDescent="0.2">
      <c r="A55">
        <v>52</v>
      </c>
      <c r="B55" t="s">
        <v>653</v>
      </c>
      <c r="C55" s="31">
        <v>0</v>
      </c>
      <c r="D55" t="s">
        <v>645</v>
      </c>
      <c r="E55" t="s">
        <v>654</v>
      </c>
    </row>
    <row r="56" spans="1:5" x14ac:dyDescent="0.2">
      <c r="A56">
        <v>53</v>
      </c>
      <c r="B56" t="s">
        <v>653</v>
      </c>
      <c r="C56" s="31">
        <v>0</v>
      </c>
      <c r="D56" t="s">
        <v>645</v>
      </c>
      <c r="E56" t="s">
        <v>654</v>
      </c>
    </row>
    <row r="57" spans="1:5" x14ac:dyDescent="0.2">
      <c r="A57">
        <v>54</v>
      </c>
      <c r="B57" t="s">
        <v>653</v>
      </c>
      <c r="C57" s="31">
        <v>0</v>
      </c>
      <c r="D57" t="s">
        <v>645</v>
      </c>
      <c r="E57" t="s">
        <v>654</v>
      </c>
    </row>
    <row r="58" spans="1:5" x14ac:dyDescent="0.2">
      <c r="A58">
        <v>55</v>
      </c>
      <c r="B58" t="s">
        <v>653</v>
      </c>
      <c r="C58" s="31">
        <v>0</v>
      </c>
      <c r="D58" t="s">
        <v>645</v>
      </c>
      <c r="E58" t="s">
        <v>654</v>
      </c>
    </row>
    <row r="59" spans="1:5" x14ac:dyDescent="0.2">
      <c r="A59">
        <v>56</v>
      </c>
      <c r="B59" t="s">
        <v>653</v>
      </c>
      <c r="C59" s="31">
        <v>471.13</v>
      </c>
      <c r="D59" t="s">
        <v>645</v>
      </c>
      <c r="E59" t="s">
        <v>654</v>
      </c>
    </row>
    <row r="60" spans="1:5" x14ac:dyDescent="0.2">
      <c r="A60">
        <v>57</v>
      </c>
      <c r="B60" t="s">
        <v>653</v>
      </c>
      <c r="C60" s="31">
        <v>418.06</v>
      </c>
      <c r="D60" t="s">
        <v>645</v>
      </c>
      <c r="E60" t="s">
        <v>654</v>
      </c>
    </row>
    <row r="61" spans="1:5" x14ac:dyDescent="0.2">
      <c r="A61">
        <v>58</v>
      </c>
      <c r="B61" t="s">
        <v>653</v>
      </c>
      <c r="C61" s="31">
        <v>418.06</v>
      </c>
      <c r="D61" t="s">
        <v>645</v>
      </c>
      <c r="E61" t="s">
        <v>654</v>
      </c>
    </row>
    <row r="62" spans="1:5" x14ac:dyDescent="0.2">
      <c r="A62">
        <v>59</v>
      </c>
      <c r="B62" t="s">
        <v>653</v>
      </c>
      <c r="C62" s="31">
        <v>204.66</v>
      </c>
      <c r="D62" t="s">
        <v>645</v>
      </c>
      <c r="E62" t="s">
        <v>654</v>
      </c>
    </row>
    <row r="63" spans="1:5" x14ac:dyDescent="0.2">
      <c r="A63">
        <v>60</v>
      </c>
      <c r="B63" t="s">
        <v>653</v>
      </c>
      <c r="C63" s="31">
        <v>0</v>
      </c>
      <c r="D63" t="s">
        <v>645</v>
      </c>
      <c r="E63" t="s">
        <v>654</v>
      </c>
    </row>
    <row r="64" spans="1:5" x14ac:dyDescent="0.2">
      <c r="A64">
        <v>61</v>
      </c>
      <c r="B64" t="s">
        <v>653</v>
      </c>
      <c r="C64" s="31">
        <v>745.89</v>
      </c>
      <c r="D64" t="s">
        <v>645</v>
      </c>
      <c r="E64" t="s">
        <v>654</v>
      </c>
    </row>
    <row r="65" spans="1:5" x14ac:dyDescent="0.2">
      <c r="A65">
        <v>62</v>
      </c>
      <c r="B65" t="s">
        <v>653</v>
      </c>
      <c r="C65" s="31">
        <v>745.89</v>
      </c>
      <c r="D65" t="s">
        <v>645</v>
      </c>
      <c r="E65" t="s">
        <v>654</v>
      </c>
    </row>
    <row r="66" spans="1:5" x14ac:dyDescent="0.2">
      <c r="A66">
        <v>63</v>
      </c>
      <c r="B66" t="s">
        <v>653</v>
      </c>
      <c r="C66" s="31">
        <v>392.13</v>
      </c>
      <c r="D66" t="s">
        <v>645</v>
      </c>
      <c r="E66" t="s">
        <v>654</v>
      </c>
    </row>
    <row r="67" spans="1:5" x14ac:dyDescent="0.2">
      <c r="A67">
        <v>64</v>
      </c>
      <c r="B67" t="s">
        <v>653</v>
      </c>
      <c r="C67" s="31">
        <v>371.26</v>
      </c>
      <c r="D67" t="s">
        <v>645</v>
      </c>
      <c r="E67" t="s">
        <v>654</v>
      </c>
    </row>
    <row r="68" spans="1:5" x14ac:dyDescent="0.2">
      <c r="A68">
        <v>65</v>
      </c>
      <c r="B68" t="s">
        <v>653</v>
      </c>
      <c r="C68" s="31">
        <v>429.93</v>
      </c>
      <c r="D68" t="s">
        <v>645</v>
      </c>
      <c r="E68" t="s">
        <v>654</v>
      </c>
    </row>
    <row r="69" spans="1:5" x14ac:dyDescent="0.2">
      <c r="A69">
        <v>66</v>
      </c>
      <c r="B69" t="s">
        <v>653</v>
      </c>
      <c r="C69" s="31">
        <v>0</v>
      </c>
      <c r="D69" t="s">
        <v>645</v>
      </c>
      <c r="E69" t="s">
        <v>654</v>
      </c>
    </row>
    <row r="70" spans="1:5" x14ac:dyDescent="0.2">
      <c r="A70">
        <v>67</v>
      </c>
      <c r="B70" t="s">
        <v>653</v>
      </c>
      <c r="C70" s="31">
        <v>497.26</v>
      </c>
      <c r="D70" t="s">
        <v>645</v>
      </c>
      <c r="E70" t="s">
        <v>654</v>
      </c>
    </row>
    <row r="71" spans="1:5" x14ac:dyDescent="0.2">
      <c r="A71">
        <v>68</v>
      </c>
      <c r="B71" t="s">
        <v>653</v>
      </c>
      <c r="C71" s="31">
        <v>392.13</v>
      </c>
      <c r="D71" t="s">
        <v>645</v>
      </c>
      <c r="E71" t="s">
        <v>654</v>
      </c>
    </row>
    <row r="72" spans="1:5" x14ac:dyDescent="0.2">
      <c r="A72">
        <v>69</v>
      </c>
      <c r="B72" t="s">
        <v>653</v>
      </c>
      <c r="C72" s="31">
        <v>313.60000000000002</v>
      </c>
      <c r="D72" t="s">
        <v>645</v>
      </c>
      <c r="E72" t="s">
        <v>654</v>
      </c>
    </row>
    <row r="73" spans="1:5" x14ac:dyDescent="0.2">
      <c r="A73">
        <v>70</v>
      </c>
      <c r="B73" t="s">
        <v>653</v>
      </c>
      <c r="C73" s="31">
        <v>0</v>
      </c>
      <c r="D73" t="s">
        <v>645</v>
      </c>
      <c r="E73" t="s">
        <v>654</v>
      </c>
    </row>
    <row r="74" spans="1:5" x14ac:dyDescent="0.2">
      <c r="A74">
        <v>71</v>
      </c>
      <c r="B74" t="s">
        <v>653</v>
      </c>
      <c r="C74" s="31">
        <v>0</v>
      </c>
      <c r="D74" t="s">
        <v>645</v>
      </c>
      <c r="E74" t="s">
        <v>654</v>
      </c>
    </row>
    <row r="75" spans="1:5" x14ac:dyDescent="0.2">
      <c r="A75">
        <v>72</v>
      </c>
      <c r="B75" t="s">
        <v>653</v>
      </c>
      <c r="C75" s="31">
        <v>0</v>
      </c>
      <c r="D75" t="s">
        <v>645</v>
      </c>
      <c r="E75" t="s">
        <v>654</v>
      </c>
    </row>
    <row r="76" spans="1:5" x14ac:dyDescent="0.2">
      <c r="A76">
        <v>73</v>
      </c>
      <c r="B76" t="s">
        <v>653</v>
      </c>
      <c r="C76" s="31">
        <v>745.89</v>
      </c>
      <c r="D76" t="s">
        <v>645</v>
      </c>
      <c r="E76" t="s">
        <v>654</v>
      </c>
    </row>
    <row r="77" spans="1:5" x14ac:dyDescent="0.2">
      <c r="A77">
        <v>74</v>
      </c>
      <c r="B77" t="s">
        <v>653</v>
      </c>
      <c r="C77" s="31">
        <v>471.13</v>
      </c>
      <c r="D77" t="s">
        <v>645</v>
      </c>
      <c r="E77" t="s">
        <v>654</v>
      </c>
    </row>
    <row r="78" spans="1:5" x14ac:dyDescent="0.2">
      <c r="A78">
        <v>75</v>
      </c>
      <c r="B78" t="s">
        <v>653</v>
      </c>
      <c r="C78" s="31">
        <v>418.06</v>
      </c>
      <c r="D78" t="s">
        <v>645</v>
      </c>
      <c r="E78" t="s">
        <v>654</v>
      </c>
    </row>
    <row r="79" spans="1:5" x14ac:dyDescent="0.2">
      <c r="A79">
        <v>76</v>
      </c>
      <c r="B79" t="s">
        <v>653</v>
      </c>
      <c r="C79" s="31">
        <v>0</v>
      </c>
      <c r="D79" t="s">
        <v>645</v>
      </c>
      <c r="E79" t="s">
        <v>654</v>
      </c>
    </row>
    <row r="80" spans="1:5" x14ac:dyDescent="0.2">
      <c r="A80">
        <v>77</v>
      </c>
      <c r="B80" t="s">
        <v>653</v>
      </c>
      <c r="C80" s="31">
        <v>0</v>
      </c>
      <c r="D80" t="s">
        <v>645</v>
      </c>
      <c r="E80" t="s">
        <v>654</v>
      </c>
    </row>
    <row r="81" spans="1:5" x14ac:dyDescent="0.2">
      <c r="A81">
        <v>78</v>
      </c>
      <c r="B81" t="s">
        <v>653</v>
      </c>
      <c r="C81" s="31">
        <v>371.26</v>
      </c>
      <c r="D81" t="s">
        <v>645</v>
      </c>
      <c r="E81" t="s">
        <v>654</v>
      </c>
    </row>
    <row r="82" spans="1:5" x14ac:dyDescent="0.2">
      <c r="A82">
        <v>79</v>
      </c>
      <c r="B82" t="s">
        <v>653</v>
      </c>
      <c r="C82" s="31">
        <v>0</v>
      </c>
      <c r="D82" t="s">
        <v>645</v>
      </c>
      <c r="E82" t="s">
        <v>654</v>
      </c>
    </row>
    <row r="83" spans="1:5" x14ac:dyDescent="0.2">
      <c r="A83">
        <v>80</v>
      </c>
      <c r="B83" t="s">
        <v>653</v>
      </c>
      <c r="C83" s="31">
        <v>0</v>
      </c>
      <c r="D83" t="s">
        <v>645</v>
      </c>
      <c r="E83" t="s">
        <v>654</v>
      </c>
    </row>
    <row r="84" spans="1:5" x14ac:dyDescent="0.2">
      <c r="A84">
        <v>81</v>
      </c>
      <c r="B84" t="s">
        <v>653</v>
      </c>
      <c r="C84" s="31">
        <v>0</v>
      </c>
      <c r="D84" t="s">
        <v>645</v>
      </c>
      <c r="E84" t="s">
        <v>654</v>
      </c>
    </row>
    <row r="85" spans="1:5" x14ac:dyDescent="0.2">
      <c r="A85">
        <v>82</v>
      </c>
      <c r="B85" t="s">
        <v>653</v>
      </c>
      <c r="C85" s="31">
        <v>0</v>
      </c>
      <c r="D85" t="s">
        <v>645</v>
      </c>
      <c r="E85" t="s">
        <v>654</v>
      </c>
    </row>
    <row r="86" spans="1:5" x14ac:dyDescent="0.2">
      <c r="A86">
        <v>83</v>
      </c>
      <c r="B86" t="s">
        <v>653</v>
      </c>
      <c r="C86" s="31">
        <v>418.06</v>
      </c>
      <c r="D86" t="s">
        <v>645</v>
      </c>
      <c r="E86" t="s">
        <v>654</v>
      </c>
    </row>
    <row r="87" spans="1:5" x14ac:dyDescent="0.2">
      <c r="A87">
        <v>84</v>
      </c>
      <c r="B87" t="s">
        <v>653</v>
      </c>
      <c r="C87" s="31">
        <v>313.60000000000002</v>
      </c>
      <c r="D87" t="s">
        <v>645</v>
      </c>
      <c r="E87" t="s">
        <v>654</v>
      </c>
    </row>
    <row r="88" spans="1:5" x14ac:dyDescent="0.2">
      <c r="A88">
        <v>85</v>
      </c>
      <c r="B88" t="s">
        <v>653</v>
      </c>
      <c r="C88" s="31">
        <v>0</v>
      </c>
      <c r="D88" t="s">
        <v>645</v>
      </c>
      <c r="E88" t="s">
        <v>654</v>
      </c>
    </row>
    <row r="89" spans="1:5" x14ac:dyDescent="0.2">
      <c r="A89">
        <v>86</v>
      </c>
      <c r="B89" t="s">
        <v>653</v>
      </c>
      <c r="C89" s="31">
        <v>745.89</v>
      </c>
      <c r="D89" t="s">
        <v>645</v>
      </c>
      <c r="E89" t="s">
        <v>654</v>
      </c>
    </row>
    <row r="90" spans="1:5" x14ac:dyDescent="0.2">
      <c r="A90">
        <v>87</v>
      </c>
      <c r="B90" t="s">
        <v>653</v>
      </c>
      <c r="C90" s="31">
        <v>0</v>
      </c>
      <c r="D90" t="s">
        <v>645</v>
      </c>
      <c r="E90" t="s">
        <v>654</v>
      </c>
    </row>
    <row r="91" spans="1:5" x14ac:dyDescent="0.2">
      <c r="A91">
        <v>88</v>
      </c>
      <c r="B91" t="s">
        <v>653</v>
      </c>
      <c r="C91" s="31">
        <v>0</v>
      </c>
      <c r="D91" t="s">
        <v>645</v>
      </c>
      <c r="E91" t="s">
        <v>654</v>
      </c>
    </row>
    <row r="92" spans="1:5" x14ac:dyDescent="0.2">
      <c r="A92">
        <v>89</v>
      </c>
      <c r="B92" t="s">
        <v>653</v>
      </c>
      <c r="C92" s="31">
        <v>0</v>
      </c>
      <c r="D92" t="s">
        <v>645</v>
      </c>
      <c r="E92" t="s">
        <v>654</v>
      </c>
    </row>
    <row r="93" spans="1:5" x14ac:dyDescent="0.2">
      <c r="A93">
        <v>90</v>
      </c>
      <c r="B93" t="s">
        <v>653</v>
      </c>
      <c r="D93" t="s">
        <v>645</v>
      </c>
      <c r="E93" t="s">
        <v>654</v>
      </c>
    </row>
    <row r="94" spans="1:5" x14ac:dyDescent="0.2">
      <c r="A94">
        <v>91</v>
      </c>
      <c r="B94" t="s">
        <v>653</v>
      </c>
      <c r="C94" s="31">
        <v>0</v>
      </c>
      <c r="D94" t="s">
        <v>645</v>
      </c>
      <c r="E94" t="s">
        <v>654</v>
      </c>
    </row>
    <row r="95" spans="1:5" x14ac:dyDescent="0.2">
      <c r="A95">
        <v>92</v>
      </c>
      <c r="B95" t="s">
        <v>653</v>
      </c>
      <c r="C95" s="31">
        <v>0</v>
      </c>
      <c r="D95" t="s">
        <v>645</v>
      </c>
      <c r="E95" t="s">
        <v>654</v>
      </c>
    </row>
    <row r="96" spans="1:5" x14ac:dyDescent="0.2">
      <c r="A96">
        <v>93</v>
      </c>
      <c r="B96" t="s">
        <v>653</v>
      </c>
      <c r="C96" s="31">
        <v>0</v>
      </c>
      <c r="D96" t="s">
        <v>645</v>
      </c>
      <c r="E96" t="s">
        <v>654</v>
      </c>
    </row>
    <row r="97" spans="1:5" x14ac:dyDescent="0.2">
      <c r="A97">
        <v>94</v>
      </c>
      <c r="B97" t="s">
        <v>653</v>
      </c>
      <c r="C97" s="31">
        <v>313.60000000000002</v>
      </c>
      <c r="D97" t="s">
        <v>645</v>
      </c>
      <c r="E97" t="s">
        <v>654</v>
      </c>
    </row>
    <row r="98" spans="1:5" x14ac:dyDescent="0.2">
      <c r="A98">
        <v>95</v>
      </c>
      <c r="B98" t="s">
        <v>653</v>
      </c>
      <c r="C98" s="31">
        <v>0</v>
      </c>
      <c r="D98" t="s">
        <v>645</v>
      </c>
      <c r="E98" t="s">
        <v>654</v>
      </c>
    </row>
    <row r="99" spans="1:5" x14ac:dyDescent="0.2">
      <c r="A99">
        <v>96</v>
      </c>
      <c r="B99" t="s">
        <v>653</v>
      </c>
      <c r="C99" s="31">
        <v>0</v>
      </c>
      <c r="D99" t="s">
        <v>645</v>
      </c>
      <c r="E99" t="s">
        <v>654</v>
      </c>
    </row>
    <row r="100" spans="1:5" x14ac:dyDescent="0.2">
      <c r="A100">
        <v>97</v>
      </c>
      <c r="B100" t="s">
        <v>653</v>
      </c>
      <c r="C100" s="31">
        <v>0</v>
      </c>
      <c r="D100" t="s">
        <v>645</v>
      </c>
      <c r="E100" t="s">
        <v>654</v>
      </c>
    </row>
    <row r="101" spans="1:5" x14ac:dyDescent="0.2">
      <c r="A101">
        <v>98</v>
      </c>
      <c r="B101" t="s">
        <v>653</v>
      </c>
      <c r="C101" s="31">
        <v>0</v>
      </c>
      <c r="D101" t="s">
        <v>645</v>
      </c>
      <c r="E101" t="s">
        <v>654</v>
      </c>
    </row>
    <row r="102" spans="1:5" x14ac:dyDescent="0.2">
      <c r="A102">
        <v>99</v>
      </c>
      <c r="B102" t="s">
        <v>653</v>
      </c>
      <c r="C102" s="31">
        <v>0</v>
      </c>
      <c r="D102" t="s">
        <v>645</v>
      </c>
      <c r="E102" t="s">
        <v>654</v>
      </c>
    </row>
    <row r="103" spans="1:5" x14ac:dyDescent="0.2">
      <c r="A103">
        <v>100</v>
      </c>
      <c r="B103" t="s">
        <v>653</v>
      </c>
      <c r="C103" s="31">
        <v>0</v>
      </c>
      <c r="D103" t="s">
        <v>645</v>
      </c>
      <c r="E103" t="s">
        <v>654</v>
      </c>
    </row>
    <row r="104" spans="1:5" x14ac:dyDescent="0.2">
      <c r="A104">
        <v>101</v>
      </c>
      <c r="B104" t="s">
        <v>653</v>
      </c>
      <c r="C104" s="31">
        <v>0</v>
      </c>
      <c r="D104" t="s">
        <v>645</v>
      </c>
      <c r="E104" t="s">
        <v>654</v>
      </c>
    </row>
    <row r="105" spans="1:5" x14ac:dyDescent="0.2">
      <c r="A105">
        <v>102</v>
      </c>
      <c r="B105" t="s">
        <v>653</v>
      </c>
      <c r="C105" s="31">
        <v>471.13</v>
      </c>
      <c r="D105" t="s">
        <v>645</v>
      </c>
      <c r="E105" t="s">
        <v>654</v>
      </c>
    </row>
    <row r="106" spans="1:5" x14ac:dyDescent="0.2">
      <c r="A106">
        <v>103</v>
      </c>
      <c r="B106" t="s">
        <v>653</v>
      </c>
      <c r="C106" s="31">
        <v>471.13</v>
      </c>
      <c r="D106" t="s">
        <v>645</v>
      </c>
      <c r="E106" t="s">
        <v>654</v>
      </c>
    </row>
    <row r="107" spans="1:5" x14ac:dyDescent="0.2">
      <c r="A107">
        <v>104</v>
      </c>
      <c r="B107" t="s">
        <v>653</v>
      </c>
      <c r="C107" s="31">
        <v>471.13</v>
      </c>
      <c r="D107" t="s">
        <v>645</v>
      </c>
      <c r="E107" t="s">
        <v>654</v>
      </c>
    </row>
    <row r="108" spans="1:5" x14ac:dyDescent="0.2">
      <c r="A108">
        <v>105</v>
      </c>
      <c r="B108" t="s">
        <v>653</v>
      </c>
      <c r="C108" s="31">
        <v>471.13</v>
      </c>
      <c r="D108" t="s">
        <v>645</v>
      </c>
      <c r="E108" t="s">
        <v>654</v>
      </c>
    </row>
    <row r="109" spans="1:5" x14ac:dyDescent="0.2">
      <c r="A109">
        <v>106</v>
      </c>
      <c r="B109" t="s">
        <v>653</v>
      </c>
      <c r="C109" s="31">
        <v>471.13</v>
      </c>
      <c r="D109" t="s">
        <v>645</v>
      </c>
      <c r="E109" t="s">
        <v>654</v>
      </c>
    </row>
    <row r="110" spans="1:5" x14ac:dyDescent="0.2">
      <c r="A110">
        <v>107</v>
      </c>
      <c r="B110" t="s">
        <v>653</v>
      </c>
      <c r="C110" s="31">
        <v>0</v>
      </c>
      <c r="D110" t="s">
        <v>645</v>
      </c>
      <c r="E110" t="s">
        <v>654</v>
      </c>
    </row>
    <row r="111" spans="1:5" x14ac:dyDescent="0.2">
      <c r="A111">
        <v>108</v>
      </c>
      <c r="B111" t="s">
        <v>653</v>
      </c>
      <c r="C111" s="31">
        <v>0</v>
      </c>
      <c r="D111" t="s">
        <v>645</v>
      </c>
      <c r="E111" t="s">
        <v>654</v>
      </c>
    </row>
    <row r="112" spans="1:5" x14ac:dyDescent="0.2">
      <c r="A112">
        <v>109</v>
      </c>
      <c r="B112" t="s">
        <v>653</v>
      </c>
      <c r="C112" s="31">
        <v>0</v>
      </c>
      <c r="D112" t="s">
        <v>645</v>
      </c>
      <c r="E112" t="s">
        <v>654</v>
      </c>
    </row>
    <row r="113" spans="1:5" x14ac:dyDescent="0.2">
      <c r="A113">
        <v>110</v>
      </c>
      <c r="B113" t="s">
        <v>653</v>
      </c>
      <c r="C113" s="31">
        <v>0</v>
      </c>
      <c r="D113" t="s">
        <v>645</v>
      </c>
      <c r="E113" t="s">
        <v>654</v>
      </c>
    </row>
    <row r="114" spans="1:5" x14ac:dyDescent="0.2">
      <c r="A114">
        <v>111</v>
      </c>
      <c r="B114" t="s">
        <v>653</v>
      </c>
      <c r="C114" s="31">
        <v>0</v>
      </c>
      <c r="D114" t="s">
        <v>645</v>
      </c>
      <c r="E114" t="s">
        <v>654</v>
      </c>
    </row>
    <row r="115" spans="1:5" x14ac:dyDescent="0.2">
      <c r="A115">
        <v>112</v>
      </c>
      <c r="B115" t="s">
        <v>653</v>
      </c>
      <c r="C115" s="31">
        <v>0</v>
      </c>
      <c r="D115" t="s">
        <v>645</v>
      </c>
      <c r="E115" t="s">
        <v>654</v>
      </c>
    </row>
    <row r="116" spans="1:5" x14ac:dyDescent="0.2">
      <c r="A116">
        <v>113</v>
      </c>
      <c r="B116" t="s">
        <v>653</v>
      </c>
      <c r="C116" s="31">
        <v>0</v>
      </c>
      <c r="D116" t="s">
        <v>645</v>
      </c>
      <c r="E116" t="s">
        <v>654</v>
      </c>
    </row>
    <row r="117" spans="1:5" x14ac:dyDescent="0.2">
      <c r="A117">
        <v>114</v>
      </c>
      <c r="B117" t="s">
        <v>653</v>
      </c>
      <c r="C117" s="31">
        <v>0</v>
      </c>
      <c r="D117" t="s">
        <v>645</v>
      </c>
      <c r="E117" t="s">
        <v>654</v>
      </c>
    </row>
    <row r="118" spans="1:5" x14ac:dyDescent="0.2">
      <c r="A118">
        <v>115</v>
      </c>
      <c r="B118" t="s">
        <v>653</v>
      </c>
      <c r="C118" s="31">
        <v>0</v>
      </c>
      <c r="D118" t="s">
        <v>645</v>
      </c>
      <c r="E118" t="s">
        <v>654</v>
      </c>
    </row>
    <row r="119" spans="1:5" x14ac:dyDescent="0.2">
      <c r="A119">
        <v>116</v>
      </c>
      <c r="B119" t="s">
        <v>653</v>
      </c>
      <c r="C119" s="31">
        <v>745.89</v>
      </c>
      <c r="D119" t="s">
        <v>645</v>
      </c>
      <c r="E119" t="s">
        <v>654</v>
      </c>
    </row>
    <row r="120" spans="1:5" x14ac:dyDescent="0.2">
      <c r="A120">
        <v>117</v>
      </c>
      <c r="B120" t="s">
        <v>653</v>
      </c>
      <c r="C120" s="31">
        <v>745.89</v>
      </c>
      <c r="D120" t="s">
        <v>645</v>
      </c>
      <c r="E120" t="s">
        <v>654</v>
      </c>
    </row>
    <row r="121" spans="1:5" x14ac:dyDescent="0.2">
      <c r="A121">
        <v>118</v>
      </c>
      <c r="B121" t="s">
        <v>653</v>
      </c>
      <c r="C121" s="31">
        <v>371.26</v>
      </c>
      <c r="D121" t="s">
        <v>645</v>
      </c>
      <c r="E121" t="s">
        <v>654</v>
      </c>
    </row>
    <row r="122" spans="1:5" x14ac:dyDescent="0.2">
      <c r="A122">
        <v>119</v>
      </c>
      <c r="B122" t="s">
        <v>653</v>
      </c>
      <c r="C122" s="31">
        <v>0</v>
      </c>
      <c r="D122" t="s">
        <v>645</v>
      </c>
      <c r="E122" t="s">
        <v>654</v>
      </c>
    </row>
    <row r="123" spans="1:5" x14ac:dyDescent="0.2">
      <c r="A123">
        <v>120</v>
      </c>
      <c r="B123" t="s">
        <v>653</v>
      </c>
      <c r="C123" s="31">
        <v>0</v>
      </c>
      <c r="D123" t="s">
        <v>645</v>
      </c>
      <c r="E123" t="s">
        <v>654</v>
      </c>
    </row>
    <row r="124" spans="1:5" x14ac:dyDescent="0.2">
      <c r="A124">
        <v>121</v>
      </c>
      <c r="B124" t="s">
        <v>653</v>
      </c>
      <c r="C124" s="31">
        <v>418.06</v>
      </c>
      <c r="D124" t="s">
        <v>645</v>
      </c>
      <c r="E124" t="s">
        <v>654</v>
      </c>
    </row>
    <row r="125" spans="1:5" x14ac:dyDescent="0.2">
      <c r="A125">
        <v>122</v>
      </c>
      <c r="B125" t="s">
        <v>653</v>
      </c>
      <c r="C125" s="31">
        <v>371.26</v>
      </c>
      <c r="D125" t="s">
        <v>645</v>
      </c>
      <c r="E125" t="s">
        <v>654</v>
      </c>
    </row>
    <row r="126" spans="1:5" x14ac:dyDescent="0.2">
      <c r="A126">
        <v>123</v>
      </c>
      <c r="B126" t="s">
        <v>653</v>
      </c>
      <c r="C126" s="31">
        <v>0</v>
      </c>
      <c r="D126" t="s">
        <v>645</v>
      </c>
      <c r="E126" t="s">
        <v>654</v>
      </c>
    </row>
    <row r="127" spans="1:5" x14ac:dyDescent="0.2">
      <c r="A127">
        <v>124</v>
      </c>
      <c r="B127" t="s">
        <v>653</v>
      </c>
      <c r="C127" s="31">
        <v>745.89</v>
      </c>
      <c r="D127" t="s">
        <v>645</v>
      </c>
      <c r="E127" t="s">
        <v>654</v>
      </c>
    </row>
    <row r="128" spans="1:5" x14ac:dyDescent="0.2">
      <c r="A128">
        <v>125</v>
      </c>
      <c r="B128" t="s">
        <v>653</v>
      </c>
      <c r="C128" s="31">
        <v>0</v>
      </c>
      <c r="D128" t="s">
        <v>645</v>
      </c>
      <c r="E128" t="s">
        <v>654</v>
      </c>
    </row>
    <row r="129" spans="1:5" x14ac:dyDescent="0.2">
      <c r="A129">
        <v>126</v>
      </c>
      <c r="B129" t="s">
        <v>653</v>
      </c>
      <c r="C129" s="31">
        <v>0</v>
      </c>
      <c r="D129" t="s">
        <v>645</v>
      </c>
      <c r="E129" t="s">
        <v>654</v>
      </c>
    </row>
    <row r="130" spans="1:5" x14ac:dyDescent="0.2">
      <c r="A130">
        <v>127</v>
      </c>
      <c r="B130" t="s">
        <v>653</v>
      </c>
      <c r="C130" s="31">
        <v>0</v>
      </c>
      <c r="D130" t="s">
        <v>645</v>
      </c>
      <c r="E130" t="s">
        <v>654</v>
      </c>
    </row>
    <row r="131" spans="1:5" x14ac:dyDescent="0.2">
      <c r="A131">
        <v>128</v>
      </c>
      <c r="B131" t="s">
        <v>653</v>
      </c>
      <c r="C131" s="31">
        <v>0</v>
      </c>
      <c r="D131" t="s">
        <v>645</v>
      </c>
      <c r="E131" t="s">
        <v>654</v>
      </c>
    </row>
    <row r="132" spans="1:5" x14ac:dyDescent="0.2">
      <c r="A132">
        <v>129</v>
      </c>
      <c r="B132" t="s">
        <v>653</v>
      </c>
      <c r="C132" s="31">
        <v>0</v>
      </c>
      <c r="D132" t="s">
        <v>645</v>
      </c>
      <c r="E132" t="s">
        <v>654</v>
      </c>
    </row>
    <row r="133" spans="1:5" x14ac:dyDescent="0.2">
      <c r="A133">
        <v>130</v>
      </c>
      <c r="B133" t="s">
        <v>653</v>
      </c>
      <c r="C133" s="31">
        <v>0</v>
      </c>
      <c r="D133" t="s">
        <v>645</v>
      </c>
      <c r="E133" t="s">
        <v>654</v>
      </c>
    </row>
    <row r="134" spans="1:5" x14ac:dyDescent="0.2">
      <c r="A134">
        <v>131</v>
      </c>
      <c r="B134" t="s">
        <v>653</v>
      </c>
      <c r="C134" s="31">
        <v>0</v>
      </c>
      <c r="D134" t="s">
        <v>645</v>
      </c>
      <c r="E134" t="s">
        <v>654</v>
      </c>
    </row>
    <row r="135" spans="1:5" x14ac:dyDescent="0.2">
      <c r="A135">
        <v>132</v>
      </c>
      <c r="B135" t="s">
        <v>653</v>
      </c>
      <c r="C135" s="31">
        <v>371.26</v>
      </c>
      <c r="D135" t="s">
        <v>645</v>
      </c>
      <c r="E135" t="s">
        <v>654</v>
      </c>
    </row>
    <row r="136" spans="1:5" x14ac:dyDescent="0.2">
      <c r="A136">
        <v>133</v>
      </c>
      <c r="B136" t="s">
        <v>653</v>
      </c>
      <c r="C136" s="31">
        <v>283</v>
      </c>
      <c r="D136" t="s">
        <v>645</v>
      </c>
      <c r="E136" t="s">
        <v>654</v>
      </c>
    </row>
    <row r="137" spans="1:5" x14ac:dyDescent="0.2">
      <c r="A137">
        <v>134</v>
      </c>
      <c r="B137" t="s">
        <v>653</v>
      </c>
      <c r="C137" s="31">
        <v>295.2</v>
      </c>
      <c r="D137" t="s">
        <v>645</v>
      </c>
      <c r="E137" t="s">
        <v>654</v>
      </c>
    </row>
    <row r="138" spans="1:5" x14ac:dyDescent="0.2">
      <c r="A138">
        <v>135</v>
      </c>
      <c r="B138" t="s">
        <v>653</v>
      </c>
      <c r="C138" s="31">
        <v>295.2</v>
      </c>
      <c r="D138" t="s">
        <v>645</v>
      </c>
      <c r="E138" t="s">
        <v>654</v>
      </c>
    </row>
    <row r="139" spans="1:5" x14ac:dyDescent="0.2">
      <c r="A139">
        <v>136</v>
      </c>
      <c r="B139" t="s">
        <v>653</v>
      </c>
      <c r="C139" s="31">
        <v>0</v>
      </c>
      <c r="D139" t="s">
        <v>645</v>
      </c>
      <c r="E139" t="s">
        <v>654</v>
      </c>
    </row>
    <row r="140" spans="1:5" x14ac:dyDescent="0.2">
      <c r="A140">
        <v>137</v>
      </c>
      <c r="B140" t="s">
        <v>653</v>
      </c>
      <c r="C140" s="31">
        <v>0</v>
      </c>
      <c r="D140" t="s">
        <v>645</v>
      </c>
      <c r="E140" t="s">
        <v>654</v>
      </c>
    </row>
    <row r="141" spans="1:5" x14ac:dyDescent="0.2">
      <c r="A141">
        <v>138</v>
      </c>
      <c r="B141" t="s">
        <v>653</v>
      </c>
      <c r="C141" s="31">
        <v>0</v>
      </c>
      <c r="D141" t="s">
        <v>645</v>
      </c>
      <c r="E141" t="s">
        <v>654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4"/>
  <sheetViews>
    <sheetView topLeftCell="A3" zoomScale="98" zoomScaleNormal="98" workbookViewId="0">
      <selection activeCell="E4" sqref="E4"/>
    </sheetView>
  </sheetViews>
  <sheetFormatPr baseColWidth="10" defaultColWidth="9.140625" defaultRowHeight="12.75" x14ac:dyDescent="0.2"/>
  <cols>
    <col min="1" max="1" width="4.85546875" customWidth="1"/>
    <col min="2" max="2" width="18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</v>
      </c>
      <c r="B4" t="s">
        <v>655</v>
      </c>
      <c r="C4">
        <v>1900</v>
      </c>
      <c r="D4" t="s">
        <v>645</v>
      </c>
      <c r="E4" t="s">
        <v>656</v>
      </c>
    </row>
    <row r="5" spans="1:5" x14ac:dyDescent="0.2">
      <c r="A5">
        <v>1</v>
      </c>
      <c r="B5" t="s">
        <v>657</v>
      </c>
      <c r="C5">
        <v>250</v>
      </c>
      <c r="D5" t="s">
        <v>645</v>
      </c>
      <c r="E5" t="s">
        <v>656</v>
      </c>
    </row>
    <row r="6" spans="1:5" x14ac:dyDescent="0.2">
      <c r="A6">
        <v>1</v>
      </c>
      <c r="B6" t="s">
        <v>658</v>
      </c>
      <c r="C6">
        <v>155</v>
      </c>
      <c r="D6" t="s">
        <v>645</v>
      </c>
      <c r="E6" t="s">
        <v>656</v>
      </c>
    </row>
    <row r="7" spans="1:5" x14ac:dyDescent="0.2">
      <c r="A7">
        <v>2</v>
      </c>
      <c r="B7" t="s">
        <v>655</v>
      </c>
      <c r="C7">
        <v>1500</v>
      </c>
      <c r="D7" t="s">
        <v>645</v>
      </c>
      <c r="E7" t="s">
        <v>656</v>
      </c>
    </row>
    <row r="8" spans="1:5" x14ac:dyDescent="0.2">
      <c r="A8">
        <v>2</v>
      </c>
      <c r="B8" t="s">
        <v>657</v>
      </c>
      <c r="C8">
        <v>155</v>
      </c>
      <c r="D8" t="s">
        <v>645</v>
      </c>
      <c r="E8" t="s">
        <v>656</v>
      </c>
    </row>
    <row r="9" spans="1:5" x14ac:dyDescent="0.2">
      <c r="A9">
        <v>2</v>
      </c>
      <c r="B9" t="s">
        <v>658</v>
      </c>
      <c r="C9">
        <v>251.66</v>
      </c>
      <c r="D9" t="s">
        <v>645</v>
      </c>
      <c r="E9" t="s">
        <v>656</v>
      </c>
    </row>
    <row r="10" spans="1:5" x14ac:dyDescent="0.2">
      <c r="A10">
        <v>3</v>
      </c>
      <c r="B10" t="s">
        <v>655</v>
      </c>
      <c r="C10">
        <v>900</v>
      </c>
      <c r="D10" t="s">
        <v>645</v>
      </c>
      <c r="E10" t="s">
        <v>656</v>
      </c>
    </row>
    <row r="11" spans="1:5" x14ac:dyDescent="0.2">
      <c r="A11">
        <v>3</v>
      </c>
      <c r="B11" t="s">
        <v>657</v>
      </c>
      <c r="C11">
        <v>250</v>
      </c>
      <c r="D11" t="s">
        <v>645</v>
      </c>
      <c r="E11" t="s">
        <v>656</v>
      </c>
    </row>
    <row r="12" spans="1:5" x14ac:dyDescent="0.2">
      <c r="A12">
        <v>3</v>
      </c>
      <c r="B12" t="s">
        <v>658</v>
      </c>
      <c r="C12">
        <v>155</v>
      </c>
      <c r="D12" t="s">
        <v>645</v>
      </c>
      <c r="E12" t="s">
        <v>656</v>
      </c>
    </row>
    <row r="13" spans="1:5" x14ac:dyDescent="0.2">
      <c r="A13">
        <v>4</v>
      </c>
      <c r="B13" t="s">
        <v>655</v>
      </c>
      <c r="C13">
        <v>850</v>
      </c>
      <c r="D13" t="s">
        <v>645</v>
      </c>
      <c r="E13" t="s">
        <v>656</v>
      </c>
    </row>
    <row r="14" spans="1:5" x14ac:dyDescent="0.2">
      <c r="A14">
        <v>4</v>
      </c>
      <c r="B14" t="s">
        <v>657</v>
      </c>
      <c r="C14">
        <v>250</v>
      </c>
      <c r="D14" t="s">
        <v>645</v>
      </c>
      <c r="E14" t="s">
        <v>656</v>
      </c>
    </row>
    <row r="15" spans="1:5" x14ac:dyDescent="0.2">
      <c r="A15">
        <v>4</v>
      </c>
      <c r="B15" t="s">
        <v>658</v>
      </c>
      <c r="C15">
        <v>155</v>
      </c>
      <c r="D15" t="s">
        <v>645</v>
      </c>
      <c r="E15" t="s">
        <v>656</v>
      </c>
    </row>
    <row r="16" spans="1:5" x14ac:dyDescent="0.2">
      <c r="A16">
        <v>4</v>
      </c>
      <c r="B16" t="s">
        <v>659</v>
      </c>
      <c r="C16">
        <v>100</v>
      </c>
      <c r="D16" t="s">
        <v>645</v>
      </c>
      <c r="E16" t="s">
        <v>656</v>
      </c>
    </row>
    <row r="17" spans="1:5" x14ac:dyDescent="0.2">
      <c r="A17">
        <v>5</v>
      </c>
      <c r="B17" t="s">
        <v>655</v>
      </c>
      <c r="C17">
        <v>1500</v>
      </c>
      <c r="D17" t="s">
        <v>645</v>
      </c>
      <c r="E17" t="s">
        <v>656</v>
      </c>
    </row>
    <row r="18" spans="1:5" x14ac:dyDescent="0.2">
      <c r="A18">
        <v>5</v>
      </c>
      <c r="B18" t="s">
        <v>657</v>
      </c>
      <c r="C18">
        <v>250</v>
      </c>
      <c r="D18" t="s">
        <v>645</v>
      </c>
      <c r="E18" t="s">
        <v>656</v>
      </c>
    </row>
    <row r="19" spans="1:5" x14ac:dyDescent="0.2">
      <c r="A19">
        <v>5</v>
      </c>
      <c r="B19" t="s">
        <v>658</v>
      </c>
      <c r="C19">
        <v>155</v>
      </c>
      <c r="D19" t="s">
        <v>645</v>
      </c>
      <c r="E19" t="s">
        <v>656</v>
      </c>
    </row>
    <row r="20" spans="1:5" x14ac:dyDescent="0.2">
      <c r="A20">
        <v>6</v>
      </c>
      <c r="B20" t="s">
        <v>655</v>
      </c>
      <c r="C20">
        <v>712</v>
      </c>
      <c r="D20" t="s">
        <v>645</v>
      </c>
      <c r="E20" t="s">
        <v>656</v>
      </c>
    </row>
    <row r="21" spans="1:5" x14ac:dyDescent="0.2">
      <c r="A21">
        <v>6</v>
      </c>
      <c r="B21" t="s">
        <v>657</v>
      </c>
      <c r="C21">
        <v>250</v>
      </c>
      <c r="D21" t="s">
        <v>645</v>
      </c>
      <c r="E21" t="s">
        <v>656</v>
      </c>
    </row>
    <row r="22" spans="1:5" x14ac:dyDescent="0.2">
      <c r="A22">
        <v>6</v>
      </c>
      <c r="B22" t="s">
        <v>658</v>
      </c>
      <c r="C22">
        <v>155</v>
      </c>
      <c r="D22" t="s">
        <v>645</v>
      </c>
      <c r="E22" t="s">
        <v>656</v>
      </c>
    </row>
    <row r="23" spans="1:5" x14ac:dyDescent="0.2">
      <c r="A23">
        <v>6</v>
      </c>
      <c r="B23" t="s">
        <v>659</v>
      </c>
      <c r="C23">
        <v>100</v>
      </c>
      <c r="D23" t="s">
        <v>645</v>
      </c>
      <c r="E23" t="s">
        <v>656</v>
      </c>
    </row>
    <row r="24" spans="1:5" x14ac:dyDescent="0.2">
      <c r="A24">
        <v>7</v>
      </c>
      <c r="B24" t="s">
        <v>655</v>
      </c>
      <c r="C24">
        <v>1500</v>
      </c>
      <c r="D24" t="s">
        <v>645</v>
      </c>
      <c r="E24" t="s">
        <v>656</v>
      </c>
    </row>
    <row r="25" spans="1:5" x14ac:dyDescent="0.2">
      <c r="A25">
        <v>7</v>
      </c>
      <c r="B25" t="s">
        <v>657</v>
      </c>
      <c r="C25">
        <v>250</v>
      </c>
      <c r="D25" t="s">
        <v>645</v>
      </c>
      <c r="E25" t="s">
        <v>656</v>
      </c>
    </row>
    <row r="26" spans="1:5" x14ac:dyDescent="0.2">
      <c r="A26">
        <v>7</v>
      </c>
      <c r="B26" t="s">
        <v>658</v>
      </c>
      <c r="C26">
        <v>155</v>
      </c>
      <c r="D26" t="s">
        <v>645</v>
      </c>
      <c r="E26" t="s">
        <v>656</v>
      </c>
    </row>
    <row r="27" spans="1:5" x14ac:dyDescent="0.2">
      <c r="A27">
        <v>8</v>
      </c>
      <c r="B27" t="s">
        <v>655</v>
      </c>
      <c r="C27">
        <v>1500</v>
      </c>
      <c r="D27" t="s">
        <v>645</v>
      </c>
      <c r="E27" t="s">
        <v>656</v>
      </c>
    </row>
    <row r="28" spans="1:5" x14ac:dyDescent="0.2">
      <c r="A28">
        <v>8</v>
      </c>
      <c r="B28" t="s">
        <v>657</v>
      </c>
      <c r="C28">
        <v>250</v>
      </c>
      <c r="D28" t="s">
        <v>645</v>
      </c>
      <c r="E28" t="s">
        <v>656</v>
      </c>
    </row>
    <row r="29" spans="1:5" x14ac:dyDescent="0.2">
      <c r="A29">
        <v>8</v>
      </c>
      <c r="B29" t="s">
        <v>658</v>
      </c>
      <c r="C29">
        <v>155</v>
      </c>
      <c r="D29" t="s">
        <v>645</v>
      </c>
      <c r="E29" t="s">
        <v>656</v>
      </c>
    </row>
    <row r="30" spans="1:5" x14ac:dyDescent="0.2">
      <c r="A30">
        <v>9</v>
      </c>
      <c r="B30" t="s">
        <v>655</v>
      </c>
      <c r="C30">
        <v>850</v>
      </c>
      <c r="D30" t="s">
        <v>645</v>
      </c>
      <c r="E30" t="s">
        <v>656</v>
      </c>
    </row>
    <row r="31" spans="1:5" x14ac:dyDescent="0.2">
      <c r="A31">
        <v>9</v>
      </c>
      <c r="B31" t="s">
        <v>657</v>
      </c>
      <c r="C31">
        <v>250</v>
      </c>
      <c r="D31" t="s">
        <v>645</v>
      </c>
      <c r="E31" t="s">
        <v>656</v>
      </c>
    </row>
    <row r="32" spans="1:5" x14ac:dyDescent="0.2">
      <c r="A32">
        <v>9</v>
      </c>
      <c r="B32" t="s">
        <v>658</v>
      </c>
      <c r="C32">
        <v>155</v>
      </c>
      <c r="D32" t="s">
        <v>645</v>
      </c>
      <c r="E32" t="s">
        <v>656</v>
      </c>
    </row>
    <row r="33" spans="1:5" x14ac:dyDescent="0.2">
      <c r="A33">
        <v>9</v>
      </c>
      <c r="B33" t="s">
        <v>659</v>
      </c>
      <c r="C33">
        <v>100</v>
      </c>
      <c r="D33" t="s">
        <v>645</v>
      </c>
      <c r="E33" t="s">
        <v>656</v>
      </c>
    </row>
    <row r="34" spans="1:5" x14ac:dyDescent="0.2">
      <c r="A34">
        <v>10</v>
      </c>
      <c r="B34" t="s">
        <v>655</v>
      </c>
      <c r="C34">
        <v>550</v>
      </c>
      <c r="D34" t="s">
        <v>645</v>
      </c>
      <c r="E34" t="s">
        <v>656</v>
      </c>
    </row>
    <row r="35" spans="1:5" x14ac:dyDescent="0.2">
      <c r="A35">
        <v>10</v>
      </c>
      <c r="B35" t="s">
        <v>657</v>
      </c>
      <c r="C35">
        <v>250</v>
      </c>
      <c r="D35" t="s">
        <v>645</v>
      </c>
      <c r="E35" t="s">
        <v>656</v>
      </c>
    </row>
    <row r="36" spans="1:5" x14ac:dyDescent="0.2">
      <c r="A36">
        <v>10</v>
      </c>
      <c r="B36" t="s">
        <v>658</v>
      </c>
      <c r="C36">
        <v>155</v>
      </c>
      <c r="D36" t="s">
        <v>645</v>
      </c>
      <c r="E36" t="s">
        <v>656</v>
      </c>
    </row>
    <row r="37" spans="1:5" x14ac:dyDescent="0.2">
      <c r="A37">
        <v>10</v>
      </c>
      <c r="B37" t="s">
        <v>659</v>
      </c>
      <c r="C37">
        <v>100</v>
      </c>
      <c r="D37" t="s">
        <v>645</v>
      </c>
      <c r="E37" t="s">
        <v>656</v>
      </c>
    </row>
    <row r="38" spans="1:5" x14ac:dyDescent="0.2">
      <c r="A38">
        <v>11</v>
      </c>
      <c r="B38" t="s">
        <v>655</v>
      </c>
      <c r="C38">
        <v>1500</v>
      </c>
      <c r="D38" t="s">
        <v>645</v>
      </c>
      <c r="E38" t="s">
        <v>656</v>
      </c>
    </row>
    <row r="39" spans="1:5" x14ac:dyDescent="0.2">
      <c r="A39">
        <v>11</v>
      </c>
      <c r="B39" t="s">
        <v>657</v>
      </c>
      <c r="C39">
        <v>250</v>
      </c>
      <c r="D39" t="s">
        <v>645</v>
      </c>
      <c r="E39" t="s">
        <v>656</v>
      </c>
    </row>
    <row r="40" spans="1:5" x14ac:dyDescent="0.2">
      <c r="A40">
        <v>11</v>
      </c>
      <c r="B40" t="s">
        <v>658</v>
      </c>
      <c r="C40">
        <v>155</v>
      </c>
      <c r="D40" t="s">
        <v>645</v>
      </c>
      <c r="E40" t="s">
        <v>656</v>
      </c>
    </row>
    <row r="41" spans="1:5" x14ac:dyDescent="0.2">
      <c r="A41">
        <v>12</v>
      </c>
      <c r="B41" t="s">
        <v>655</v>
      </c>
      <c r="C41">
        <v>850</v>
      </c>
      <c r="D41" t="s">
        <v>645</v>
      </c>
      <c r="E41" t="s">
        <v>656</v>
      </c>
    </row>
    <row r="42" spans="1:5" x14ac:dyDescent="0.2">
      <c r="A42">
        <v>12</v>
      </c>
      <c r="B42" t="s">
        <v>657</v>
      </c>
      <c r="C42">
        <v>250</v>
      </c>
      <c r="D42" t="s">
        <v>645</v>
      </c>
      <c r="E42" t="s">
        <v>656</v>
      </c>
    </row>
    <row r="43" spans="1:5" x14ac:dyDescent="0.2">
      <c r="A43">
        <v>12</v>
      </c>
      <c r="B43" t="s">
        <v>658</v>
      </c>
      <c r="C43">
        <v>155</v>
      </c>
      <c r="D43" t="s">
        <v>645</v>
      </c>
      <c r="E43" t="s">
        <v>656</v>
      </c>
    </row>
    <row r="44" spans="1:5" x14ac:dyDescent="0.2">
      <c r="A44">
        <v>12</v>
      </c>
      <c r="B44" t="s">
        <v>659</v>
      </c>
      <c r="C44">
        <v>100</v>
      </c>
      <c r="D44" t="s">
        <v>645</v>
      </c>
      <c r="E44" t="s">
        <v>656</v>
      </c>
    </row>
    <row r="45" spans="1:5" x14ac:dyDescent="0.2">
      <c r="A45">
        <v>13</v>
      </c>
      <c r="B45" t="s">
        <v>655</v>
      </c>
      <c r="C45">
        <v>712</v>
      </c>
      <c r="D45" t="s">
        <v>645</v>
      </c>
      <c r="E45" t="s">
        <v>656</v>
      </c>
    </row>
    <row r="46" spans="1:5" x14ac:dyDescent="0.2">
      <c r="A46">
        <v>13</v>
      </c>
      <c r="B46" t="s">
        <v>657</v>
      </c>
      <c r="C46">
        <v>250</v>
      </c>
      <c r="D46" t="s">
        <v>645</v>
      </c>
      <c r="E46" t="s">
        <v>656</v>
      </c>
    </row>
    <row r="47" spans="1:5" x14ac:dyDescent="0.2">
      <c r="A47">
        <v>13</v>
      </c>
      <c r="B47" t="s">
        <v>658</v>
      </c>
      <c r="C47">
        <v>155</v>
      </c>
      <c r="D47" t="s">
        <v>645</v>
      </c>
      <c r="E47" t="s">
        <v>656</v>
      </c>
    </row>
    <row r="48" spans="1:5" x14ac:dyDescent="0.2">
      <c r="A48">
        <v>13</v>
      </c>
      <c r="B48" t="s">
        <v>659</v>
      </c>
      <c r="C48">
        <v>100</v>
      </c>
      <c r="D48" t="s">
        <v>645</v>
      </c>
      <c r="E48" t="s">
        <v>656</v>
      </c>
    </row>
    <row r="49" spans="1:5" x14ac:dyDescent="0.2">
      <c r="A49">
        <v>14</v>
      </c>
      <c r="B49" t="s">
        <v>655</v>
      </c>
      <c r="C49">
        <v>375</v>
      </c>
      <c r="D49" t="s">
        <v>645</v>
      </c>
      <c r="E49" t="s">
        <v>656</v>
      </c>
    </row>
    <row r="50" spans="1:5" x14ac:dyDescent="0.2">
      <c r="A50">
        <v>14</v>
      </c>
      <c r="B50" t="s">
        <v>657</v>
      </c>
      <c r="C50">
        <v>250</v>
      </c>
      <c r="D50" t="s">
        <v>645</v>
      </c>
      <c r="E50" t="s">
        <v>656</v>
      </c>
    </row>
    <row r="51" spans="1:5" x14ac:dyDescent="0.2">
      <c r="A51">
        <v>14</v>
      </c>
      <c r="B51" t="s">
        <v>658</v>
      </c>
      <c r="C51">
        <v>155</v>
      </c>
      <c r="D51" t="s">
        <v>645</v>
      </c>
      <c r="E51" t="s">
        <v>656</v>
      </c>
    </row>
    <row r="52" spans="1:5" x14ac:dyDescent="0.2">
      <c r="A52">
        <v>14</v>
      </c>
      <c r="B52" t="s">
        <v>659</v>
      </c>
      <c r="C52">
        <v>100</v>
      </c>
      <c r="D52" t="s">
        <v>645</v>
      </c>
      <c r="E52" t="s">
        <v>656</v>
      </c>
    </row>
    <row r="53" spans="1:5" x14ac:dyDescent="0.2">
      <c r="A53">
        <v>15</v>
      </c>
      <c r="B53" t="s">
        <v>655</v>
      </c>
      <c r="C53">
        <v>900</v>
      </c>
      <c r="D53" t="s">
        <v>645</v>
      </c>
      <c r="E53" t="s">
        <v>656</v>
      </c>
    </row>
    <row r="54" spans="1:5" x14ac:dyDescent="0.2">
      <c r="A54">
        <v>15</v>
      </c>
      <c r="B54" t="s">
        <v>657</v>
      </c>
      <c r="C54">
        <v>250</v>
      </c>
      <c r="D54" t="s">
        <v>645</v>
      </c>
      <c r="E54" t="s">
        <v>656</v>
      </c>
    </row>
    <row r="55" spans="1:5" x14ac:dyDescent="0.2">
      <c r="A55">
        <v>15</v>
      </c>
      <c r="B55" t="s">
        <v>658</v>
      </c>
      <c r="C55">
        <v>155</v>
      </c>
      <c r="D55" t="s">
        <v>645</v>
      </c>
      <c r="E55" t="s">
        <v>656</v>
      </c>
    </row>
    <row r="56" spans="1:5" x14ac:dyDescent="0.2">
      <c r="A56">
        <v>16</v>
      </c>
      <c r="B56" t="s">
        <v>655</v>
      </c>
      <c r="C56">
        <v>550</v>
      </c>
      <c r="D56" t="s">
        <v>645</v>
      </c>
      <c r="E56" t="s">
        <v>656</v>
      </c>
    </row>
    <row r="57" spans="1:5" x14ac:dyDescent="0.2">
      <c r="A57">
        <v>16</v>
      </c>
      <c r="B57" t="s">
        <v>657</v>
      </c>
      <c r="C57">
        <v>250</v>
      </c>
      <c r="D57" t="s">
        <v>645</v>
      </c>
      <c r="E57" t="s">
        <v>656</v>
      </c>
    </row>
    <row r="58" spans="1:5" x14ac:dyDescent="0.2">
      <c r="A58">
        <v>16</v>
      </c>
      <c r="B58" t="s">
        <v>658</v>
      </c>
      <c r="C58">
        <v>155</v>
      </c>
      <c r="D58" t="s">
        <v>645</v>
      </c>
      <c r="E58" t="s">
        <v>656</v>
      </c>
    </row>
    <row r="59" spans="1:5" x14ac:dyDescent="0.2">
      <c r="A59">
        <v>16</v>
      </c>
      <c r="B59" t="s">
        <v>659</v>
      </c>
      <c r="C59">
        <v>100</v>
      </c>
      <c r="D59" t="s">
        <v>645</v>
      </c>
      <c r="E59" t="s">
        <v>656</v>
      </c>
    </row>
    <row r="60" spans="1:5" x14ac:dyDescent="0.2">
      <c r="A60">
        <v>17</v>
      </c>
      <c r="B60" t="s">
        <v>655</v>
      </c>
      <c r="C60">
        <v>375</v>
      </c>
      <c r="D60" t="s">
        <v>645</v>
      </c>
      <c r="E60" t="s">
        <v>656</v>
      </c>
    </row>
    <row r="61" spans="1:5" x14ac:dyDescent="0.2">
      <c r="A61">
        <v>17</v>
      </c>
      <c r="B61" t="s">
        <v>657</v>
      </c>
      <c r="C61">
        <v>250</v>
      </c>
      <c r="D61" t="s">
        <v>645</v>
      </c>
      <c r="E61" t="s">
        <v>656</v>
      </c>
    </row>
    <row r="62" spans="1:5" x14ac:dyDescent="0.2">
      <c r="A62">
        <v>17</v>
      </c>
      <c r="B62" t="s">
        <v>658</v>
      </c>
      <c r="C62">
        <v>155</v>
      </c>
      <c r="D62" t="s">
        <v>645</v>
      </c>
      <c r="E62" t="s">
        <v>656</v>
      </c>
    </row>
    <row r="63" spans="1:5" x14ac:dyDescent="0.2">
      <c r="A63">
        <v>17</v>
      </c>
      <c r="B63" t="s">
        <v>659</v>
      </c>
      <c r="C63">
        <v>100</v>
      </c>
      <c r="D63" t="s">
        <v>645</v>
      </c>
      <c r="E63" t="s">
        <v>656</v>
      </c>
    </row>
    <row r="64" spans="1:5" x14ac:dyDescent="0.2">
      <c r="A64">
        <v>18</v>
      </c>
      <c r="B64" t="s">
        <v>655</v>
      </c>
      <c r="C64">
        <v>900</v>
      </c>
      <c r="D64" t="s">
        <v>645</v>
      </c>
      <c r="E64" t="s">
        <v>656</v>
      </c>
    </row>
    <row r="65" spans="1:5" x14ac:dyDescent="0.2">
      <c r="A65">
        <v>18</v>
      </c>
      <c r="B65" t="s">
        <v>657</v>
      </c>
      <c r="C65">
        <v>250</v>
      </c>
      <c r="D65" t="s">
        <v>645</v>
      </c>
      <c r="E65" t="s">
        <v>656</v>
      </c>
    </row>
    <row r="66" spans="1:5" x14ac:dyDescent="0.2">
      <c r="A66">
        <v>18</v>
      </c>
      <c r="B66" t="s">
        <v>658</v>
      </c>
      <c r="C66">
        <v>155</v>
      </c>
      <c r="D66" t="s">
        <v>645</v>
      </c>
      <c r="E66" t="s">
        <v>656</v>
      </c>
    </row>
    <row r="67" spans="1:5" x14ac:dyDescent="0.2">
      <c r="A67">
        <v>19</v>
      </c>
      <c r="B67" t="s">
        <v>655</v>
      </c>
      <c r="C67">
        <v>850</v>
      </c>
      <c r="D67" t="s">
        <v>645</v>
      </c>
      <c r="E67" t="s">
        <v>656</v>
      </c>
    </row>
    <row r="68" spans="1:5" x14ac:dyDescent="0.2">
      <c r="A68">
        <v>19</v>
      </c>
      <c r="B68" t="s">
        <v>657</v>
      </c>
      <c r="C68">
        <v>250</v>
      </c>
      <c r="D68" t="s">
        <v>645</v>
      </c>
      <c r="E68" t="s">
        <v>656</v>
      </c>
    </row>
    <row r="69" spans="1:5" x14ac:dyDescent="0.2">
      <c r="A69">
        <v>19</v>
      </c>
      <c r="B69" t="s">
        <v>658</v>
      </c>
      <c r="C69">
        <v>155</v>
      </c>
      <c r="D69" t="s">
        <v>645</v>
      </c>
      <c r="E69" t="s">
        <v>656</v>
      </c>
    </row>
    <row r="70" spans="1:5" x14ac:dyDescent="0.2">
      <c r="A70">
        <v>19</v>
      </c>
      <c r="B70" t="s">
        <v>659</v>
      </c>
      <c r="C70">
        <v>100</v>
      </c>
      <c r="D70" t="s">
        <v>645</v>
      </c>
      <c r="E70" t="s">
        <v>656</v>
      </c>
    </row>
    <row r="71" spans="1:5" x14ac:dyDescent="0.2">
      <c r="A71">
        <v>20</v>
      </c>
      <c r="B71" t="s">
        <v>655</v>
      </c>
      <c r="C71">
        <v>712</v>
      </c>
      <c r="D71" t="s">
        <v>645</v>
      </c>
      <c r="E71" t="s">
        <v>656</v>
      </c>
    </row>
    <row r="72" spans="1:5" x14ac:dyDescent="0.2">
      <c r="A72">
        <v>20</v>
      </c>
      <c r="B72" t="s">
        <v>657</v>
      </c>
      <c r="C72">
        <v>250</v>
      </c>
      <c r="D72" t="s">
        <v>645</v>
      </c>
      <c r="E72" t="s">
        <v>656</v>
      </c>
    </row>
    <row r="73" spans="1:5" x14ac:dyDescent="0.2">
      <c r="A73">
        <v>20</v>
      </c>
      <c r="B73" t="s">
        <v>658</v>
      </c>
      <c r="C73">
        <v>155</v>
      </c>
      <c r="D73" t="s">
        <v>645</v>
      </c>
      <c r="E73" t="s">
        <v>656</v>
      </c>
    </row>
    <row r="74" spans="1:5" x14ac:dyDescent="0.2">
      <c r="A74">
        <v>20</v>
      </c>
      <c r="B74" t="s">
        <v>659</v>
      </c>
      <c r="C74">
        <v>100</v>
      </c>
      <c r="D74" t="s">
        <v>645</v>
      </c>
      <c r="E74" t="s">
        <v>656</v>
      </c>
    </row>
    <row r="75" spans="1:5" x14ac:dyDescent="0.2">
      <c r="A75">
        <v>21</v>
      </c>
      <c r="B75" t="s">
        <v>655</v>
      </c>
      <c r="C75">
        <v>500</v>
      </c>
      <c r="D75" t="s">
        <v>645</v>
      </c>
      <c r="E75" t="s">
        <v>656</v>
      </c>
    </row>
    <row r="76" spans="1:5" x14ac:dyDescent="0.2">
      <c r="A76">
        <v>21</v>
      </c>
      <c r="B76" t="s">
        <v>657</v>
      </c>
      <c r="C76">
        <v>250</v>
      </c>
      <c r="D76" t="s">
        <v>645</v>
      </c>
      <c r="E76" t="s">
        <v>656</v>
      </c>
    </row>
    <row r="77" spans="1:5" x14ac:dyDescent="0.2">
      <c r="A77">
        <v>21</v>
      </c>
      <c r="B77" t="s">
        <v>658</v>
      </c>
      <c r="C77">
        <v>155</v>
      </c>
      <c r="D77" t="s">
        <v>645</v>
      </c>
      <c r="E77" t="s">
        <v>656</v>
      </c>
    </row>
    <row r="78" spans="1:5" x14ac:dyDescent="0.2">
      <c r="A78">
        <v>21</v>
      </c>
      <c r="B78" t="s">
        <v>659</v>
      </c>
      <c r="C78">
        <v>100</v>
      </c>
      <c r="D78" t="s">
        <v>645</v>
      </c>
      <c r="E78" t="s">
        <v>656</v>
      </c>
    </row>
    <row r="79" spans="1:5" x14ac:dyDescent="0.2">
      <c r="A79">
        <v>22</v>
      </c>
      <c r="B79" t="s">
        <v>655</v>
      </c>
      <c r="C79">
        <v>900</v>
      </c>
      <c r="D79" t="s">
        <v>645</v>
      </c>
      <c r="E79" t="s">
        <v>656</v>
      </c>
    </row>
    <row r="80" spans="1:5" x14ac:dyDescent="0.2">
      <c r="A80">
        <v>22</v>
      </c>
      <c r="B80" t="s">
        <v>657</v>
      </c>
      <c r="C80">
        <v>250</v>
      </c>
      <c r="D80" t="s">
        <v>645</v>
      </c>
      <c r="E80" t="s">
        <v>656</v>
      </c>
    </row>
    <row r="81" spans="1:5" x14ac:dyDescent="0.2">
      <c r="A81">
        <v>22</v>
      </c>
      <c r="B81" t="s">
        <v>658</v>
      </c>
      <c r="C81">
        <v>155</v>
      </c>
      <c r="D81" t="s">
        <v>645</v>
      </c>
      <c r="E81" t="s">
        <v>656</v>
      </c>
    </row>
    <row r="82" spans="1:5" x14ac:dyDescent="0.2">
      <c r="A82">
        <v>23</v>
      </c>
      <c r="B82" t="s">
        <v>655</v>
      </c>
      <c r="C82">
        <v>850</v>
      </c>
      <c r="D82" t="s">
        <v>645</v>
      </c>
      <c r="E82" t="s">
        <v>656</v>
      </c>
    </row>
    <row r="83" spans="1:5" x14ac:dyDescent="0.2">
      <c r="A83">
        <v>23</v>
      </c>
      <c r="B83" t="s">
        <v>657</v>
      </c>
      <c r="C83">
        <v>250</v>
      </c>
      <c r="D83" t="s">
        <v>645</v>
      </c>
      <c r="E83" t="s">
        <v>656</v>
      </c>
    </row>
    <row r="84" spans="1:5" x14ac:dyDescent="0.2">
      <c r="A84">
        <v>23</v>
      </c>
      <c r="B84" t="s">
        <v>658</v>
      </c>
      <c r="C84">
        <v>155</v>
      </c>
      <c r="D84" t="s">
        <v>645</v>
      </c>
      <c r="E84" t="s">
        <v>656</v>
      </c>
    </row>
    <row r="85" spans="1:5" x14ac:dyDescent="0.2">
      <c r="A85">
        <v>23</v>
      </c>
      <c r="B85" t="s">
        <v>659</v>
      </c>
      <c r="C85">
        <v>100</v>
      </c>
      <c r="D85" t="s">
        <v>645</v>
      </c>
      <c r="E85" t="s">
        <v>656</v>
      </c>
    </row>
    <row r="86" spans="1:5" x14ac:dyDescent="0.2">
      <c r="A86">
        <v>24</v>
      </c>
      <c r="B86" t="s">
        <v>655</v>
      </c>
      <c r="C86">
        <v>712</v>
      </c>
      <c r="D86" t="s">
        <v>645</v>
      </c>
      <c r="E86" t="s">
        <v>656</v>
      </c>
    </row>
    <row r="87" spans="1:5" x14ac:dyDescent="0.2">
      <c r="A87">
        <v>24</v>
      </c>
      <c r="B87" t="s">
        <v>657</v>
      </c>
      <c r="C87">
        <v>250</v>
      </c>
      <c r="D87" t="s">
        <v>645</v>
      </c>
      <c r="E87" t="s">
        <v>656</v>
      </c>
    </row>
    <row r="88" spans="1:5" x14ac:dyDescent="0.2">
      <c r="A88">
        <v>24</v>
      </c>
      <c r="B88" t="s">
        <v>658</v>
      </c>
      <c r="C88">
        <v>155</v>
      </c>
      <c r="D88" t="s">
        <v>645</v>
      </c>
      <c r="E88" t="s">
        <v>656</v>
      </c>
    </row>
    <row r="89" spans="1:5" x14ac:dyDescent="0.2">
      <c r="A89">
        <v>24</v>
      </c>
      <c r="B89" t="s">
        <v>659</v>
      </c>
      <c r="C89">
        <v>100</v>
      </c>
      <c r="D89" t="s">
        <v>645</v>
      </c>
      <c r="E89" t="s">
        <v>656</v>
      </c>
    </row>
    <row r="90" spans="1:5" x14ac:dyDescent="0.2">
      <c r="A90">
        <v>25</v>
      </c>
      <c r="B90" t="s">
        <v>655</v>
      </c>
      <c r="C90">
        <v>375</v>
      </c>
      <c r="D90" t="s">
        <v>645</v>
      </c>
      <c r="E90" t="s">
        <v>656</v>
      </c>
    </row>
    <row r="91" spans="1:5" x14ac:dyDescent="0.2">
      <c r="A91">
        <v>25</v>
      </c>
      <c r="B91" t="s">
        <v>657</v>
      </c>
      <c r="C91">
        <v>250</v>
      </c>
      <c r="D91" t="s">
        <v>645</v>
      </c>
      <c r="E91" t="s">
        <v>656</v>
      </c>
    </row>
    <row r="92" spans="1:5" x14ac:dyDescent="0.2">
      <c r="A92">
        <v>25</v>
      </c>
      <c r="B92" t="s">
        <v>658</v>
      </c>
      <c r="C92">
        <v>155</v>
      </c>
      <c r="D92" t="s">
        <v>645</v>
      </c>
      <c r="E92" t="s">
        <v>656</v>
      </c>
    </row>
    <row r="93" spans="1:5" x14ac:dyDescent="0.2">
      <c r="A93">
        <v>25</v>
      </c>
      <c r="B93" t="s">
        <v>659</v>
      </c>
      <c r="C93">
        <v>100</v>
      </c>
      <c r="D93" t="s">
        <v>645</v>
      </c>
      <c r="E93" t="s">
        <v>656</v>
      </c>
    </row>
    <row r="94" spans="1:5" x14ac:dyDescent="0.2">
      <c r="A94">
        <v>26</v>
      </c>
      <c r="B94" t="s">
        <v>655</v>
      </c>
      <c r="C94">
        <v>900</v>
      </c>
      <c r="D94" t="s">
        <v>645</v>
      </c>
      <c r="E94" t="s">
        <v>656</v>
      </c>
    </row>
    <row r="95" spans="1:5" x14ac:dyDescent="0.2">
      <c r="A95">
        <v>26</v>
      </c>
      <c r="B95" t="s">
        <v>657</v>
      </c>
      <c r="C95">
        <v>250</v>
      </c>
      <c r="D95" t="s">
        <v>645</v>
      </c>
      <c r="E95" t="s">
        <v>656</v>
      </c>
    </row>
    <row r="96" spans="1:5" x14ac:dyDescent="0.2">
      <c r="A96">
        <v>26</v>
      </c>
      <c r="B96" t="s">
        <v>658</v>
      </c>
      <c r="C96">
        <v>155</v>
      </c>
      <c r="D96" t="s">
        <v>645</v>
      </c>
      <c r="E96" t="s">
        <v>656</v>
      </c>
    </row>
    <row r="97" spans="1:5" x14ac:dyDescent="0.2">
      <c r="A97">
        <v>27</v>
      </c>
      <c r="B97" t="s">
        <v>655</v>
      </c>
      <c r="C97">
        <v>712</v>
      </c>
      <c r="D97" t="s">
        <v>645</v>
      </c>
      <c r="E97" t="s">
        <v>656</v>
      </c>
    </row>
    <row r="98" spans="1:5" x14ac:dyDescent="0.2">
      <c r="A98">
        <v>27</v>
      </c>
      <c r="B98" t="s">
        <v>657</v>
      </c>
      <c r="C98">
        <v>250</v>
      </c>
      <c r="D98" t="s">
        <v>645</v>
      </c>
      <c r="E98" t="s">
        <v>656</v>
      </c>
    </row>
    <row r="99" spans="1:5" x14ac:dyDescent="0.2">
      <c r="A99">
        <v>27</v>
      </c>
      <c r="B99" t="s">
        <v>658</v>
      </c>
      <c r="C99">
        <v>155</v>
      </c>
      <c r="D99" t="s">
        <v>645</v>
      </c>
      <c r="E99" t="s">
        <v>656</v>
      </c>
    </row>
    <row r="100" spans="1:5" x14ac:dyDescent="0.2">
      <c r="A100">
        <v>27</v>
      </c>
      <c r="B100" t="s">
        <v>659</v>
      </c>
      <c r="C100">
        <v>100</v>
      </c>
      <c r="D100" t="s">
        <v>645</v>
      </c>
      <c r="E100" t="s">
        <v>656</v>
      </c>
    </row>
    <row r="101" spans="1:5" x14ac:dyDescent="0.2">
      <c r="A101">
        <v>28</v>
      </c>
      <c r="B101" t="s">
        <v>655</v>
      </c>
      <c r="C101">
        <v>712</v>
      </c>
      <c r="D101" t="s">
        <v>645</v>
      </c>
      <c r="E101" t="s">
        <v>656</v>
      </c>
    </row>
    <row r="102" spans="1:5" x14ac:dyDescent="0.2">
      <c r="A102">
        <v>28</v>
      </c>
      <c r="B102" t="s">
        <v>657</v>
      </c>
      <c r="C102">
        <v>250</v>
      </c>
      <c r="D102" t="s">
        <v>645</v>
      </c>
      <c r="E102" t="s">
        <v>656</v>
      </c>
    </row>
    <row r="103" spans="1:5" x14ac:dyDescent="0.2">
      <c r="A103">
        <v>28</v>
      </c>
      <c r="B103" t="s">
        <v>658</v>
      </c>
      <c r="C103">
        <v>155</v>
      </c>
      <c r="D103" t="s">
        <v>645</v>
      </c>
      <c r="E103" t="s">
        <v>656</v>
      </c>
    </row>
    <row r="104" spans="1:5" x14ac:dyDescent="0.2">
      <c r="A104">
        <v>28</v>
      </c>
      <c r="B104" t="s">
        <v>659</v>
      </c>
      <c r="C104">
        <v>100</v>
      </c>
      <c r="D104" t="s">
        <v>645</v>
      </c>
      <c r="E104" t="s">
        <v>656</v>
      </c>
    </row>
    <row r="105" spans="1:5" x14ac:dyDescent="0.2">
      <c r="A105">
        <v>29</v>
      </c>
      <c r="B105" t="s">
        <v>655</v>
      </c>
      <c r="C105">
        <v>550</v>
      </c>
      <c r="D105" t="s">
        <v>645</v>
      </c>
      <c r="E105" t="s">
        <v>656</v>
      </c>
    </row>
    <row r="106" spans="1:5" x14ac:dyDescent="0.2">
      <c r="A106">
        <v>29</v>
      </c>
      <c r="B106" t="s">
        <v>657</v>
      </c>
      <c r="C106">
        <v>250</v>
      </c>
      <c r="D106" t="s">
        <v>645</v>
      </c>
      <c r="E106" t="s">
        <v>656</v>
      </c>
    </row>
    <row r="107" spans="1:5" x14ac:dyDescent="0.2">
      <c r="A107">
        <v>29</v>
      </c>
      <c r="B107" t="s">
        <v>658</v>
      </c>
      <c r="C107">
        <v>155</v>
      </c>
      <c r="D107" t="s">
        <v>645</v>
      </c>
      <c r="E107" t="s">
        <v>656</v>
      </c>
    </row>
    <row r="108" spans="1:5" x14ac:dyDescent="0.2">
      <c r="A108">
        <v>29</v>
      </c>
      <c r="B108" t="s">
        <v>659</v>
      </c>
      <c r="C108">
        <v>100</v>
      </c>
      <c r="D108" t="s">
        <v>645</v>
      </c>
      <c r="E108" t="s">
        <v>656</v>
      </c>
    </row>
    <row r="109" spans="1:5" x14ac:dyDescent="0.2">
      <c r="A109">
        <v>30</v>
      </c>
      <c r="B109" t="s">
        <v>655</v>
      </c>
      <c r="C109">
        <v>900</v>
      </c>
      <c r="D109" t="s">
        <v>645</v>
      </c>
      <c r="E109" t="s">
        <v>656</v>
      </c>
    </row>
    <row r="110" spans="1:5" x14ac:dyDescent="0.2">
      <c r="A110">
        <v>30</v>
      </c>
      <c r="B110" t="s">
        <v>657</v>
      </c>
      <c r="C110">
        <v>250</v>
      </c>
      <c r="D110" t="s">
        <v>645</v>
      </c>
      <c r="E110" t="s">
        <v>656</v>
      </c>
    </row>
    <row r="111" spans="1:5" x14ac:dyDescent="0.2">
      <c r="A111">
        <v>30</v>
      </c>
      <c r="B111" t="s">
        <v>658</v>
      </c>
      <c r="C111">
        <v>155</v>
      </c>
      <c r="D111" t="s">
        <v>645</v>
      </c>
      <c r="E111" t="s">
        <v>656</v>
      </c>
    </row>
    <row r="112" spans="1:5" x14ac:dyDescent="0.2">
      <c r="A112">
        <v>31</v>
      </c>
      <c r="B112" t="s">
        <v>655</v>
      </c>
      <c r="C112">
        <v>712</v>
      </c>
      <c r="D112" t="s">
        <v>645</v>
      </c>
      <c r="E112" t="s">
        <v>656</v>
      </c>
    </row>
    <row r="113" spans="1:5" x14ac:dyDescent="0.2">
      <c r="A113">
        <v>31</v>
      </c>
      <c r="B113" t="s">
        <v>657</v>
      </c>
      <c r="C113">
        <v>250</v>
      </c>
      <c r="D113" t="s">
        <v>645</v>
      </c>
      <c r="E113" t="s">
        <v>656</v>
      </c>
    </row>
    <row r="114" spans="1:5" x14ac:dyDescent="0.2">
      <c r="A114">
        <v>31</v>
      </c>
      <c r="B114" t="s">
        <v>658</v>
      </c>
      <c r="C114">
        <v>155</v>
      </c>
      <c r="D114" t="s">
        <v>645</v>
      </c>
      <c r="E114" t="s">
        <v>656</v>
      </c>
    </row>
    <row r="115" spans="1:5" x14ac:dyDescent="0.2">
      <c r="A115">
        <v>31</v>
      </c>
      <c r="B115" t="s">
        <v>659</v>
      </c>
      <c r="C115">
        <v>100</v>
      </c>
      <c r="D115" t="s">
        <v>645</v>
      </c>
      <c r="E115" t="s">
        <v>656</v>
      </c>
    </row>
    <row r="116" spans="1:5" x14ac:dyDescent="0.2">
      <c r="A116">
        <v>32</v>
      </c>
      <c r="B116" t="s">
        <v>655</v>
      </c>
      <c r="C116">
        <v>375</v>
      </c>
      <c r="D116" t="s">
        <v>645</v>
      </c>
      <c r="E116" t="s">
        <v>656</v>
      </c>
    </row>
    <row r="117" spans="1:5" x14ac:dyDescent="0.2">
      <c r="A117">
        <v>32</v>
      </c>
      <c r="B117" t="s">
        <v>657</v>
      </c>
      <c r="C117">
        <v>250</v>
      </c>
      <c r="D117" t="s">
        <v>645</v>
      </c>
      <c r="E117" t="s">
        <v>656</v>
      </c>
    </row>
    <row r="118" spans="1:5" x14ac:dyDescent="0.2">
      <c r="A118">
        <v>32</v>
      </c>
      <c r="B118" t="s">
        <v>658</v>
      </c>
      <c r="C118">
        <v>155</v>
      </c>
      <c r="D118" t="s">
        <v>645</v>
      </c>
      <c r="E118" t="s">
        <v>656</v>
      </c>
    </row>
    <row r="119" spans="1:5" x14ac:dyDescent="0.2">
      <c r="A119">
        <v>32</v>
      </c>
      <c r="B119" t="s">
        <v>659</v>
      </c>
      <c r="C119">
        <v>100</v>
      </c>
      <c r="D119" t="s">
        <v>645</v>
      </c>
      <c r="E119" t="s">
        <v>656</v>
      </c>
    </row>
    <row r="120" spans="1:5" x14ac:dyDescent="0.2">
      <c r="A120">
        <v>33</v>
      </c>
      <c r="B120" t="s">
        <v>655</v>
      </c>
      <c r="C120">
        <v>375</v>
      </c>
      <c r="D120" t="s">
        <v>645</v>
      </c>
      <c r="E120" t="s">
        <v>656</v>
      </c>
    </row>
    <row r="121" spans="1:5" x14ac:dyDescent="0.2">
      <c r="A121">
        <v>33</v>
      </c>
      <c r="B121" t="s">
        <v>657</v>
      </c>
      <c r="C121">
        <v>250</v>
      </c>
      <c r="D121" t="s">
        <v>645</v>
      </c>
      <c r="E121" t="s">
        <v>656</v>
      </c>
    </row>
    <row r="122" spans="1:5" x14ac:dyDescent="0.2">
      <c r="A122">
        <v>33</v>
      </c>
      <c r="B122" t="s">
        <v>658</v>
      </c>
      <c r="C122">
        <v>155</v>
      </c>
      <c r="D122" t="s">
        <v>645</v>
      </c>
      <c r="E122" t="s">
        <v>656</v>
      </c>
    </row>
    <row r="123" spans="1:5" x14ac:dyDescent="0.2">
      <c r="A123">
        <v>33</v>
      </c>
      <c r="B123" t="s">
        <v>659</v>
      </c>
      <c r="C123">
        <v>100</v>
      </c>
      <c r="D123" t="s">
        <v>645</v>
      </c>
      <c r="E123" t="s">
        <v>656</v>
      </c>
    </row>
    <row r="124" spans="1:5" x14ac:dyDescent="0.2">
      <c r="A124">
        <v>34</v>
      </c>
      <c r="B124" t="s">
        <v>655</v>
      </c>
      <c r="C124">
        <v>375</v>
      </c>
      <c r="D124" t="s">
        <v>645</v>
      </c>
      <c r="E124" t="s">
        <v>656</v>
      </c>
    </row>
    <row r="125" spans="1:5" x14ac:dyDescent="0.2">
      <c r="A125">
        <v>34</v>
      </c>
      <c r="B125" t="s">
        <v>657</v>
      </c>
      <c r="C125">
        <v>250</v>
      </c>
      <c r="D125" t="s">
        <v>645</v>
      </c>
      <c r="E125" t="s">
        <v>656</v>
      </c>
    </row>
    <row r="126" spans="1:5" x14ac:dyDescent="0.2">
      <c r="A126">
        <v>34</v>
      </c>
      <c r="B126" t="s">
        <v>658</v>
      </c>
      <c r="C126">
        <v>155</v>
      </c>
      <c r="D126" t="s">
        <v>645</v>
      </c>
      <c r="E126" t="s">
        <v>656</v>
      </c>
    </row>
    <row r="127" spans="1:5" x14ac:dyDescent="0.2">
      <c r="A127">
        <v>34</v>
      </c>
      <c r="B127" t="s">
        <v>659</v>
      </c>
      <c r="C127">
        <v>100</v>
      </c>
      <c r="D127" t="s">
        <v>645</v>
      </c>
      <c r="E127" t="s">
        <v>656</v>
      </c>
    </row>
    <row r="128" spans="1:5" x14ac:dyDescent="0.2">
      <c r="A128">
        <v>35</v>
      </c>
      <c r="B128" t="s">
        <v>655</v>
      </c>
      <c r="C128">
        <v>1500</v>
      </c>
      <c r="D128" t="s">
        <v>645</v>
      </c>
      <c r="E128" t="s">
        <v>656</v>
      </c>
    </row>
    <row r="129" spans="1:5" x14ac:dyDescent="0.2">
      <c r="A129">
        <v>35</v>
      </c>
      <c r="B129" t="s">
        <v>657</v>
      </c>
      <c r="C129">
        <v>250</v>
      </c>
      <c r="D129" t="s">
        <v>645</v>
      </c>
      <c r="E129" t="s">
        <v>656</v>
      </c>
    </row>
    <row r="130" spans="1:5" x14ac:dyDescent="0.2">
      <c r="A130">
        <v>35</v>
      </c>
      <c r="B130" t="s">
        <v>658</v>
      </c>
      <c r="C130">
        <v>155</v>
      </c>
      <c r="D130" t="s">
        <v>645</v>
      </c>
      <c r="E130" t="s">
        <v>656</v>
      </c>
    </row>
    <row r="131" spans="1:5" x14ac:dyDescent="0.2">
      <c r="A131">
        <v>36</v>
      </c>
      <c r="B131" t="s">
        <v>655</v>
      </c>
      <c r="C131">
        <v>400</v>
      </c>
      <c r="D131" t="s">
        <v>645</v>
      </c>
      <c r="E131" t="s">
        <v>656</v>
      </c>
    </row>
    <row r="132" spans="1:5" x14ac:dyDescent="0.2">
      <c r="A132">
        <v>36</v>
      </c>
      <c r="B132" t="s">
        <v>657</v>
      </c>
      <c r="C132">
        <v>250</v>
      </c>
      <c r="D132" t="s">
        <v>645</v>
      </c>
      <c r="E132" t="s">
        <v>656</v>
      </c>
    </row>
    <row r="133" spans="1:5" x14ac:dyDescent="0.2">
      <c r="A133">
        <v>36</v>
      </c>
      <c r="B133" t="s">
        <v>658</v>
      </c>
      <c r="C133">
        <v>155</v>
      </c>
      <c r="D133" t="s">
        <v>645</v>
      </c>
      <c r="E133" t="s">
        <v>656</v>
      </c>
    </row>
    <row r="134" spans="1:5" x14ac:dyDescent="0.2">
      <c r="A134">
        <v>36</v>
      </c>
      <c r="B134" t="s">
        <v>659</v>
      </c>
      <c r="C134">
        <v>412.5</v>
      </c>
      <c r="D134" t="s">
        <v>645</v>
      </c>
      <c r="E134" t="s">
        <v>656</v>
      </c>
    </row>
    <row r="135" spans="1:5" x14ac:dyDescent="0.2">
      <c r="A135">
        <v>37</v>
      </c>
      <c r="B135" t="s">
        <v>655</v>
      </c>
      <c r="C135">
        <v>900</v>
      </c>
      <c r="D135" t="s">
        <v>645</v>
      </c>
      <c r="E135" t="s">
        <v>656</v>
      </c>
    </row>
    <row r="136" spans="1:5" x14ac:dyDescent="0.2">
      <c r="A136">
        <v>37</v>
      </c>
      <c r="B136" t="s">
        <v>657</v>
      </c>
      <c r="C136">
        <v>250</v>
      </c>
      <c r="D136" t="s">
        <v>645</v>
      </c>
      <c r="E136" t="s">
        <v>656</v>
      </c>
    </row>
    <row r="137" spans="1:5" x14ac:dyDescent="0.2">
      <c r="A137">
        <v>37</v>
      </c>
      <c r="B137" t="s">
        <v>658</v>
      </c>
      <c r="C137">
        <v>155</v>
      </c>
      <c r="D137" t="s">
        <v>645</v>
      </c>
      <c r="E137" t="s">
        <v>656</v>
      </c>
    </row>
    <row r="138" spans="1:5" x14ac:dyDescent="0.2">
      <c r="A138">
        <v>38</v>
      </c>
      <c r="B138" t="s">
        <v>655</v>
      </c>
      <c r="C138">
        <v>900</v>
      </c>
      <c r="D138" t="s">
        <v>645</v>
      </c>
      <c r="E138" t="s">
        <v>656</v>
      </c>
    </row>
    <row r="139" spans="1:5" x14ac:dyDescent="0.2">
      <c r="A139">
        <v>38</v>
      </c>
      <c r="B139" t="s">
        <v>657</v>
      </c>
      <c r="C139">
        <v>250</v>
      </c>
      <c r="D139" t="s">
        <v>645</v>
      </c>
      <c r="E139" t="s">
        <v>656</v>
      </c>
    </row>
    <row r="140" spans="1:5" x14ac:dyDescent="0.2">
      <c r="A140">
        <v>38</v>
      </c>
      <c r="B140" t="s">
        <v>658</v>
      </c>
      <c r="C140">
        <v>155</v>
      </c>
      <c r="D140" t="s">
        <v>645</v>
      </c>
      <c r="E140" t="s">
        <v>656</v>
      </c>
    </row>
    <row r="141" spans="1:5" x14ac:dyDescent="0.2">
      <c r="A141">
        <v>39</v>
      </c>
      <c r="B141" t="s">
        <v>655</v>
      </c>
      <c r="C141">
        <v>1635</v>
      </c>
      <c r="D141" t="s">
        <v>645</v>
      </c>
      <c r="E141" t="s">
        <v>656</v>
      </c>
    </row>
    <row r="142" spans="1:5" x14ac:dyDescent="0.2">
      <c r="A142">
        <v>39</v>
      </c>
      <c r="B142" t="s">
        <v>657</v>
      </c>
      <c r="C142">
        <v>250</v>
      </c>
      <c r="D142" t="s">
        <v>645</v>
      </c>
      <c r="E142" t="s">
        <v>656</v>
      </c>
    </row>
    <row r="143" spans="1:5" x14ac:dyDescent="0.2">
      <c r="A143">
        <v>39</v>
      </c>
      <c r="B143" t="s">
        <v>658</v>
      </c>
      <c r="C143">
        <v>155</v>
      </c>
      <c r="D143" t="s">
        <v>645</v>
      </c>
      <c r="E143" t="s">
        <v>656</v>
      </c>
    </row>
    <row r="144" spans="1:5" x14ac:dyDescent="0.2">
      <c r="A144">
        <v>40</v>
      </c>
      <c r="B144" t="s">
        <v>655</v>
      </c>
      <c r="C144">
        <v>1500</v>
      </c>
      <c r="D144" t="s">
        <v>645</v>
      </c>
      <c r="E144" t="s">
        <v>656</v>
      </c>
    </row>
    <row r="145" spans="1:5" x14ac:dyDescent="0.2">
      <c r="A145">
        <v>40</v>
      </c>
      <c r="B145" t="s">
        <v>657</v>
      </c>
      <c r="C145">
        <v>250</v>
      </c>
      <c r="D145" t="s">
        <v>645</v>
      </c>
      <c r="E145" t="s">
        <v>656</v>
      </c>
    </row>
    <row r="146" spans="1:5" x14ac:dyDescent="0.2">
      <c r="A146">
        <v>40</v>
      </c>
      <c r="B146" t="s">
        <v>658</v>
      </c>
      <c r="C146">
        <v>155</v>
      </c>
      <c r="D146" t="s">
        <v>645</v>
      </c>
      <c r="E146" t="s">
        <v>656</v>
      </c>
    </row>
    <row r="147" spans="1:5" x14ac:dyDescent="0.2">
      <c r="A147">
        <v>41</v>
      </c>
      <c r="B147" t="s">
        <v>655</v>
      </c>
      <c r="C147">
        <v>900</v>
      </c>
      <c r="D147" t="s">
        <v>645</v>
      </c>
      <c r="E147" t="s">
        <v>656</v>
      </c>
    </row>
    <row r="148" spans="1:5" x14ac:dyDescent="0.2">
      <c r="A148">
        <v>41</v>
      </c>
      <c r="B148" t="s">
        <v>657</v>
      </c>
      <c r="C148">
        <v>250</v>
      </c>
      <c r="D148" t="s">
        <v>645</v>
      </c>
      <c r="E148" t="s">
        <v>656</v>
      </c>
    </row>
    <row r="149" spans="1:5" x14ac:dyDescent="0.2">
      <c r="A149">
        <v>41</v>
      </c>
      <c r="B149" t="s">
        <v>658</v>
      </c>
      <c r="C149">
        <v>155</v>
      </c>
      <c r="D149" t="s">
        <v>645</v>
      </c>
      <c r="E149" t="s">
        <v>656</v>
      </c>
    </row>
    <row r="150" spans="1:5" x14ac:dyDescent="0.2">
      <c r="A150">
        <v>42</v>
      </c>
      <c r="B150" t="s">
        <v>655</v>
      </c>
      <c r="C150">
        <v>850</v>
      </c>
      <c r="D150" t="s">
        <v>645</v>
      </c>
      <c r="E150" t="s">
        <v>656</v>
      </c>
    </row>
    <row r="151" spans="1:5" x14ac:dyDescent="0.2">
      <c r="A151">
        <v>42</v>
      </c>
      <c r="B151" t="s">
        <v>657</v>
      </c>
      <c r="C151">
        <v>250</v>
      </c>
      <c r="D151" t="s">
        <v>645</v>
      </c>
      <c r="E151" t="s">
        <v>656</v>
      </c>
    </row>
    <row r="152" spans="1:5" x14ac:dyDescent="0.2">
      <c r="A152">
        <v>42</v>
      </c>
      <c r="B152" t="s">
        <v>658</v>
      </c>
      <c r="C152">
        <v>155</v>
      </c>
      <c r="D152" t="s">
        <v>645</v>
      </c>
      <c r="E152" t="s">
        <v>656</v>
      </c>
    </row>
    <row r="153" spans="1:5" x14ac:dyDescent="0.2">
      <c r="A153">
        <v>42</v>
      </c>
      <c r="B153" t="s">
        <v>659</v>
      </c>
      <c r="C153">
        <v>100</v>
      </c>
      <c r="D153" t="s">
        <v>645</v>
      </c>
      <c r="E153" t="s">
        <v>656</v>
      </c>
    </row>
    <row r="154" spans="1:5" x14ac:dyDescent="0.2">
      <c r="A154">
        <v>43</v>
      </c>
      <c r="B154" t="s">
        <v>655</v>
      </c>
      <c r="C154">
        <v>850</v>
      </c>
      <c r="D154" t="s">
        <v>645</v>
      </c>
      <c r="E154" t="s">
        <v>656</v>
      </c>
    </row>
    <row r="155" spans="1:5" x14ac:dyDescent="0.2">
      <c r="A155">
        <v>43</v>
      </c>
      <c r="B155" t="s">
        <v>657</v>
      </c>
      <c r="C155">
        <v>250</v>
      </c>
      <c r="D155" t="s">
        <v>645</v>
      </c>
      <c r="E155" t="s">
        <v>656</v>
      </c>
    </row>
    <row r="156" spans="1:5" x14ac:dyDescent="0.2">
      <c r="A156">
        <v>43</v>
      </c>
      <c r="B156" t="s">
        <v>658</v>
      </c>
      <c r="C156">
        <v>155</v>
      </c>
      <c r="D156" t="s">
        <v>645</v>
      </c>
      <c r="E156" t="s">
        <v>656</v>
      </c>
    </row>
    <row r="157" spans="1:5" x14ac:dyDescent="0.2">
      <c r="A157">
        <v>43</v>
      </c>
      <c r="B157" t="s">
        <v>659</v>
      </c>
      <c r="C157">
        <v>100</v>
      </c>
      <c r="D157" t="s">
        <v>645</v>
      </c>
      <c r="E157" t="s">
        <v>656</v>
      </c>
    </row>
    <row r="158" spans="1:5" x14ac:dyDescent="0.2">
      <c r="A158">
        <v>44</v>
      </c>
      <c r="B158" t="s">
        <v>655</v>
      </c>
      <c r="C158">
        <v>1635</v>
      </c>
      <c r="D158" t="s">
        <v>645</v>
      </c>
      <c r="E158" t="s">
        <v>656</v>
      </c>
    </row>
    <row r="159" spans="1:5" x14ac:dyDescent="0.2">
      <c r="A159">
        <v>44</v>
      </c>
      <c r="B159" t="s">
        <v>657</v>
      </c>
      <c r="C159">
        <v>250</v>
      </c>
      <c r="D159" t="s">
        <v>645</v>
      </c>
      <c r="E159" t="s">
        <v>656</v>
      </c>
    </row>
    <row r="160" spans="1:5" x14ac:dyDescent="0.2">
      <c r="A160">
        <v>44</v>
      </c>
      <c r="B160" t="s">
        <v>658</v>
      </c>
      <c r="C160">
        <v>155</v>
      </c>
      <c r="D160" t="s">
        <v>645</v>
      </c>
      <c r="E160" t="s">
        <v>656</v>
      </c>
    </row>
    <row r="161" spans="1:5" x14ac:dyDescent="0.2">
      <c r="A161">
        <v>45</v>
      </c>
      <c r="B161" t="s">
        <v>655</v>
      </c>
      <c r="C161">
        <v>1500</v>
      </c>
      <c r="D161" t="s">
        <v>645</v>
      </c>
      <c r="E161" t="s">
        <v>656</v>
      </c>
    </row>
    <row r="162" spans="1:5" x14ac:dyDescent="0.2">
      <c r="A162">
        <v>45</v>
      </c>
      <c r="B162" t="s">
        <v>657</v>
      </c>
      <c r="C162">
        <v>250</v>
      </c>
      <c r="D162" t="s">
        <v>645</v>
      </c>
      <c r="E162" t="s">
        <v>656</v>
      </c>
    </row>
    <row r="163" spans="1:5" x14ac:dyDescent="0.2">
      <c r="A163">
        <v>45</v>
      </c>
      <c r="B163" t="s">
        <v>658</v>
      </c>
      <c r="C163">
        <v>155</v>
      </c>
      <c r="D163" t="s">
        <v>645</v>
      </c>
      <c r="E163" t="s">
        <v>656</v>
      </c>
    </row>
    <row r="164" spans="1:5" x14ac:dyDescent="0.2">
      <c r="A164">
        <v>46</v>
      </c>
      <c r="B164" t="s">
        <v>655</v>
      </c>
      <c r="C164">
        <v>850</v>
      </c>
      <c r="D164" t="s">
        <v>645</v>
      </c>
      <c r="E164" t="s">
        <v>656</v>
      </c>
    </row>
    <row r="165" spans="1:5" x14ac:dyDescent="0.2">
      <c r="A165">
        <v>46</v>
      </c>
      <c r="B165" t="s">
        <v>657</v>
      </c>
      <c r="C165">
        <v>250</v>
      </c>
      <c r="D165" t="s">
        <v>645</v>
      </c>
      <c r="E165" t="s">
        <v>656</v>
      </c>
    </row>
    <row r="166" spans="1:5" x14ac:dyDescent="0.2">
      <c r="A166">
        <v>46</v>
      </c>
      <c r="B166" t="s">
        <v>658</v>
      </c>
      <c r="C166">
        <v>155</v>
      </c>
      <c r="D166" t="s">
        <v>645</v>
      </c>
      <c r="E166" t="s">
        <v>656</v>
      </c>
    </row>
    <row r="167" spans="1:5" x14ac:dyDescent="0.2">
      <c r="A167">
        <v>46</v>
      </c>
      <c r="B167" t="s">
        <v>659</v>
      </c>
      <c r="C167">
        <v>100</v>
      </c>
      <c r="D167" t="s">
        <v>645</v>
      </c>
      <c r="E167" t="s">
        <v>656</v>
      </c>
    </row>
    <row r="168" spans="1:5" x14ac:dyDescent="0.2">
      <c r="A168">
        <v>47</v>
      </c>
      <c r="B168" t="s">
        <v>655</v>
      </c>
      <c r="C168">
        <v>850</v>
      </c>
      <c r="D168" t="s">
        <v>645</v>
      </c>
      <c r="E168" t="s">
        <v>656</v>
      </c>
    </row>
    <row r="169" spans="1:5" x14ac:dyDescent="0.2">
      <c r="A169">
        <v>47</v>
      </c>
      <c r="B169" t="s">
        <v>657</v>
      </c>
      <c r="C169">
        <v>250</v>
      </c>
      <c r="D169" t="s">
        <v>645</v>
      </c>
      <c r="E169" t="s">
        <v>656</v>
      </c>
    </row>
    <row r="170" spans="1:5" x14ac:dyDescent="0.2">
      <c r="A170">
        <v>47</v>
      </c>
      <c r="B170" t="s">
        <v>658</v>
      </c>
      <c r="C170">
        <v>155</v>
      </c>
      <c r="D170" t="s">
        <v>645</v>
      </c>
      <c r="E170" t="s">
        <v>656</v>
      </c>
    </row>
    <row r="171" spans="1:5" x14ac:dyDescent="0.2">
      <c r="A171">
        <v>47</v>
      </c>
      <c r="B171" t="s">
        <v>659</v>
      </c>
      <c r="C171">
        <v>100</v>
      </c>
      <c r="D171" t="s">
        <v>645</v>
      </c>
      <c r="E171" t="s">
        <v>656</v>
      </c>
    </row>
    <row r="172" spans="1:5" x14ac:dyDescent="0.2">
      <c r="A172">
        <v>48</v>
      </c>
      <c r="B172" t="s">
        <v>655</v>
      </c>
      <c r="C172">
        <v>550</v>
      </c>
      <c r="D172" t="s">
        <v>645</v>
      </c>
      <c r="E172" t="s">
        <v>656</v>
      </c>
    </row>
    <row r="173" spans="1:5" x14ac:dyDescent="0.2">
      <c r="A173">
        <v>48</v>
      </c>
      <c r="B173" t="s">
        <v>657</v>
      </c>
      <c r="C173">
        <v>250</v>
      </c>
      <c r="D173" t="s">
        <v>645</v>
      </c>
      <c r="E173" t="s">
        <v>656</v>
      </c>
    </row>
    <row r="174" spans="1:5" x14ac:dyDescent="0.2">
      <c r="A174">
        <v>48</v>
      </c>
      <c r="B174" t="s">
        <v>658</v>
      </c>
      <c r="C174">
        <v>155</v>
      </c>
      <c r="D174" t="s">
        <v>645</v>
      </c>
      <c r="E174" t="s">
        <v>656</v>
      </c>
    </row>
    <row r="175" spans="1:5" x14ac:dyDescent="0.2">
      <c r="A175">
        <v>48</v>
      </c>
      <c r="B175" t="s">
        <v>659</v>
      </c>
      <c r="C175">
        <v>100</v>
      </c>
      <c r="D175" t="s">
        <v>645</v>
      </c>
      <c r="E175" t="s">
        <v>656</v>
      </c>
    </row>
    <row r="176" spans="1:5" x14ac:dyDescent="0.2">
      <c r="A176">
        <v>49</v>
      </c>
      <c r="B176" t="s">
        <v>655</v>
      </c>
      <c r="C176">
        <v>1635</v>
      </c>
      <c r="D176" t="s">
        <v>645</v>
      </c>
      <c r="E176" t="s">
        <v>656</v>
      </c>
    </row>
    <row r="177" spans="1:5" x14ac:dyDescent="0.2">
      <c r="A177">
        <v>49</v>
      </c>
      <c r="B177" t="s">
        <v>657</v>
      </c>
      <c r="C177">
        <v>250</v>
      </c>
      <c r="D177" t="s">
        <v>645</v>
      </c>
      <c r="E177" t="s">
        <v>656</v>
      </c>
    </row>
    <row r="178" spans="1:5" x14ac:dyDescent="0.2">
      <c r="A178">
        <v>49</v>
      </c>
      <c r="B178" t="s">
        <v>658</v>
      </c>
      <c r="C178">
        <v>155</v>
      </c>
      <c r="D178" t="s">
        <v>645</v>
      </c>
      <c r="E178" t="s">
        <v>656</v>
      </c>
    </row>
    <row r="179" spans="1:5" x14ac:dyDescent="0.2">
      <c r="A179">
        <v>50</v>
      </c>
      <c r="B179" t="s">
        <v>655</v>
      </c>
      <c r="C179">
        <v>1500</v>
      </c>
      <c r="D179" t="s">
        <v>645</v>
      </c>
      <c r="E179" t="s">
        <v>656</v>
      </c>
    </row>
    <row r="180" spans="1:5" x14ac:dyDescent="0.2">
      <c r="A180">
        <v>50</v>
      </c>
      <c r="B180" t="s">
        <v>657</v>
      </c>
      <c r="C180">
        <v>250</v>
      </c>
      <c r="D180" t="s">
        <v>645</v>
      </c>
      <c r="E180" t="s">
        <v>656</v>
      </c>
    </row>
    <row r="181" spans="1:5" x14ac:dyDescent="0.2">
      <c r="A181">
        <v>50</v>
      </c>
      <c r="B181" t="s">
        <v>658</v>
      </c>
      <c r="C181">
        <v>155</v>
      </c>
      <c r="D181" t="s">
        <v>645</v>
      </c>
      <c r="E181" t="s">
        <v>656</v>
      </c>
    </row>
    <row r="182" spans="1:5" x14ac:dyDescent="0.2">
      <c r="A182">
        <v>51</v>
      </c>
      <c r="B182" t="s">
        <v>655</v>
      </c>
      <c r="C182">
        <v>1500</v>
      </c>
      <c r="D182" t="s">
        <v>645</v>
      </c>
      <c r="E182" t="s">
        <v>656</v>
      </c>
    </row>
    <row r="183" spans="1:5" x14ac:dyDescent="0.2">
      <c r="A183">
        <v>51</v>
      </c>
      <c r="B183" t="s">
        <v>657</v>
      </c>
      <c r="C183">
        <v>250</v>
      </c>
      <c r="D183" t="s">
        <v>645</v>
      </c>
      <c r="E183" t="s">
        <v>656</v>
      </c>
    </row>
    <row r="184" spans="1:5" x14ac:dyDescent="0.2">
      <c r="A184">
        <v>51</v>
      </c>
      <c r="B184" t="s">
        <v>658</v>
      </c>
      <c r="C184">
        <v>155</v>
      </c>
      <c r="D184" t="s">
        <v>645</v>
      </c>
      <c r="E184" t="s">
        <v>656</v>
      </c>
    </row>
    <row r="185" spans="1:5" x14ac:dyDescent="0.2">
      <c r="A185">
        <v>52</v>
      </c>
      <c r="B185" t="s">
        <v>655</v>
      </c>
      <c r="C185">
        <v>1635</v>
      </c>
      <c r="D185" t="s">
        <v>645</v>
      </c>
      <c r="E185" t="s">
        <v>656</v>
      </c>
    </row>
    <row r="186" spans="1:5" x14ac:dyDescent="0.2">
      <c r="A186">
        <v>52</v>
      </c>
      <c r="B186" t="s">
        <v>657</v>
      </c>
      <c r="C186">
        <v>250</v>
      </c>
      <c r="D186" t="s">
        <v>645</v>
      </c>
      <c r="E186" t="s">
        <v>656</v>
      </c>
    </row>
    <row r="187" spans="1:5" x14ac:dyDescent="0.2">
      <c r="A187">
        <v>52</v>
      </c>
      <c r="B187" t="s">
        <v>661</v>
      </c>
      <c r="C187">
        <v>5</v>
      </c>
      <c r="D187" t="s">
        <v>645</v>
      </c>
      <c r="E187" t="s">
        <v>656</v>
      </c>
    </row>
    <row r="188" spans="1:5" x14ac:dyDescent="0.2">
      <c r="A188">
        <v>52</v>
      </c>
      <c r="B188" t="s">
        <v>658</v>
      </c>
      <c r="C188">
        <v>155</v>
      </c>
      <c r="D188" t="s">
        <v>645</v>
      </c>
      <c r="E188" t="s">
        <v>656</v>
      </c>
    </row>
    <row r="189" spans="1:5" x14ac:dyDescent="0.2">
      <c r="A189">
        <v>52</v>
      </c>
      <c r="B189" t="s">
        <v>660</v>
      </c>
      <c r="C189">
        <v>900.6</v>
      </c>
      <c r="D189" t="s">
        <v>645</v>
      </c>
      <c r="E189" t="s">
        <v>656</v>
      </c>
    </row>
    <row r="190" spans="1:5" x14ac:dyDescent="0.2">
      <c r="A190">
        <v>53</v>
      </c>
      <c r="B190" t="s">
        <v>655</v>
      </c>
      <c r="C190">
        <v>1635</v>
      </c>
      <c r="D190" t="s">
        <v>645</v>
      </c>
      <c r="E190" t="s">
        <v>656</v>
      </c>
    </row>
    <row r="191" spans="1:5" x14ac:dyDescent="0.2">
      <c r="A191">
        <v>53</v>
      </c>
      <c r="B191" t="s">
        <v>657</v>
      </c>
      <c r="C191">
        <v>250</v>
      </c>
      <c r="D191" t="s">
        <v>645</v>
      </c>
      <c r="E191" t="s">
        <v>656</v>
      </c>
    </row>
    <row r="192" spans="1:5" x14ac:dyDescent="0.2">
      <c r="A192">
        <v>53</v>
      </c>
      <c r="B192" t="s">
        <v>661</v>
      </c>
      <c r="C192">
        <v>5</v>
      </c>
      <c r="D192" t="s">
        <v>645</v>
      </c>
      <c r="E192" t="s">
        <v>656</v>
      </c>
    </row>
    <row r="193" spans="1:5" x14ac:dyDescent="0.2">
      <c r="A193">
        <v>53</v>
      </c>
      <c r="B193" t="s">
        <v>658</v>
      </c>
      <c r="C193">
        <v>155</v>
      </c>
      <c r="D193" t="s">
        <v>645</v>
      </c>
      <c r="E193" t="s">
        <v>656</v>
      </c>
    </row>
    <row r="194" spans="1:5" x14ac:dyDescent="0.2">
      <c r="A194">
        <v>53</v>
      </c>
      <c r="B194" t="s">
        <v>660</v>
      </c>
      <c r="C194">
        <v>900.6</v>
      </c>
      <c r="D194" t="s">
        <v>645</v>
      </c>
      <c r="E194" t="s">
        <v>656</v>
      </c>
    </row>
    <row r="195" spans="1:5" x14ac:dyDescent="0.2">
      <c r="A195">
        <v>54</v>
      </c>
      <c r="B195" t="s">
        <v>655</v>
      </c>
      <c r="C195">
        <v>1500</v>
      </c>
      <c r="D195" t="s">
        <v>645</v>
      </c>
      <c r="E195" t="s">
        <v>656</v>
      </c>
    </row>
    <row r="196" spans="1:5" x14ac:dyDescent="0.2">
      <c r="A196">
        <v>54</v>
      </c>
      <c r="B196" t="s">
        <v>657</v>
      </c>
      <c r="C196">
        <v>250</v>
      </c>
      <c r="D196" t="s">
        <v>645</v>
      </c>
      <c r="E196" t="s">
        <v>656</v>
      </c>
    </row>
    <row r="197" spans="1:5" x14ac:dyDescent="0.2">
      <c r="A197">
        <v>54</v>
      </c>
      <c r="B197" t="s">
        <v>661</v>
      </c>
      <c r="C197">
        <v>5</v>
      </c>
      <c r="D197" t="s">
        <v>645</v>
      </c>
      <c r="E197" t="s">
        <v>656</v>
      </c>
    </row>
    <row r="198" spans="1:5" x14ac:dyDescent="0.2">
      <c r="A198">
        <v>54</v>
      </c>
      <c r="B198" t="s">
        <v>658</v>
      </c>
      <c r="C198">
        <v>155</v>
      </c>
      <c r="D198" t="s">
        <v>645</v>
      </c>
      <c r="E198" t="s">
        <v>656</v>
      </c>
    </row>
    <row r="199" spans="1:5" x14ac:dyDescent="0.2">
      <c r="A199">
        <v>54</v>
      </c>
      <c r="B199" t="s">
        <v>660</v>
      </c>
      <c r="C199">
        <v>755</v>
      </c>
      <c r="D199" t="s">
        <v>645</v>
      </c>
      <c r="E199" t="s">
        <v>656</v>
      </c>
    </row>
    <row r="200" spans="1:5" x14ac:dyDescent="0.2">
      <c r="A200">
        <v>55</v>
      </c>
      <c r="B200" t="s">
        <v>655</v>
      </c>
      <c r="C200">
        <v>900</v>
      </c>
      <c r="D200" t="s">
        <v>645</v>
      </c>
      <c r="E200" t="s">
        <v>656</v>
      </c>
    </row>
    <row r="201" spans="1:5" x14ac:dyDescent="0.2">
      <c r="A201">
        <v>55</v>
      </c>
      <c r="B201" t="s">
        <v>657</v>
      </c>
      <c r="C201">
        <v>250</v>
      </c>
      <c r="D201" t="s">
        <v>645</v>
      </c>
      <c r="E201" t="s">
        <v>656</v>
      </c>
    </row>
    <row r="202" spans="1:5" x14ac:dyDescent="0.2">
      <c r="A202">
        <v>55</v>
      </c>
      <c r="B202" t="s">
        <v>661</v>
      </c>
      <c r="C202">
        <v>5</v>
      </c>
      <c r="D202" t="s">
        <v>645</v>
      </c>
      <c r="E202" t="s">
        <v>656</v>
      </c>
    </row>
    <row r="203" spans="1:5" x14ac:dyDescent="0.2">
      <c r="A203">
        <v>55</v>
      </c>
      <c r="B203" t="s">
        <v>658</v>
      </c>
      <c r="C203">
        <v>155</v>
      </c>
      <c r="D203" t="s">
        <v>645</v>
      </c>
      <c r="E203" t="s">
        <v>656</v>
      </c>
    </row>
    <row r="204" spans="1:5" x14ac:dyDescent="0.2">
      <c r="A204">
        <v>55</v>
      </c>
      <c r="B204" t="s">
        <v>660</v>
      </c>
      <c r="C204">
        <v>750</v>
      </c>
      <c r="D204" t="s">
        <v>645</v>
      </c>
      <c r="E204" t="s">
        <v>656</v>
      </c>
    </row>
    <row r="205" spans="1:5" x14ac:dyDescent="0.2">
      <c r="A205">
        <v>56</v>
      </c>
      <c r="B205" t="s">
        <v>655</v>
      </c>
      <c r="C205">
        <v>712</v>
      </c>
      <c r="D205" t="s">
        <v>645</v>
      </c>
      <c r="E205" t="s">
        <v>656</v>
      </c>
    </row>
    <row r="206" spans="1:5" x14ac:dyDescent="0.2">
      <c r="A206">
        <v>56</v>
      </c>
      <c r="B206" t="s">
        <v>657</v>
      </c>
      <c r="C206">
        <v>250</v>
      </c>
      <c r="D206" t="s">
        <v>645</v>
      </c>
      <c r="E206" t="s">
        <v>656</v>
      </c>
    </row>
    <row r="207" spans="1:5" x14ac:dyDescent="0.2">
      <c r="A207">
        <v>56</v>
      </c>
      <c r="B207" t="s">
        <v>661</v>
      </c>
      <c r="C207">
        <v>5</v>
      </c>
      <c r="D207" t="s">
        <v>645</v>
      </c>
      <c r="E207" t="s">
        <v>656</v>
      </c>
    </row>
    <row r="208" spans="1:5" x14ac:dyDescent="0.2">
      <c r="A208">
        <v>56</v>
      </c>
      <c r="B208" t="s">
        <v>658</v>
      </c>
      <c r="C208">
        <v>155</v>
      </c>
      <c r="D208" t="s">
        <v>645</v>
      </c>
      <c r="E208" t="s">
        <v>656</v>
      </c>
    </row>
    <row r="209" spans="1:5" x14ac:dyDescent="0.2">
      <c r="A209">
        <v>56</v>
      </c>
      <c r="B209" t="s">
        <v>659</v>
      </c>
      <c r="C209">
        <v>100</v>
      </c>
      <c r="D209" t="s">
        <v>645</v>
      </c>
      <c r="E209" t="s">
        <v>656</v>
      </c>
    </row>
    <row r="210" spans="1:5" x14ac:dyDescent="0.2">
      <c r="A210">
        <v>56</v>
      </c>
      <c r="B210" t="s">
        <v>660</v>
      </c>
      <c r="C210">
        <v>706.7</v>
      </c>
      <c r="D210" t="s">
        <v>645</v>
      </c>
      <c r="E210" t="s">
        <v>656</v>
      </c>
    </row>
    <row r="211" spans="1:5" x14ac:dyDescent="0.2">
      <c r="A211">
        <v>57</v>
      </c>
      <c r="B211" t="s">
        <v>655</v>
      </c>
      <c r="C211">
        <v>550</v>
      </c>
      <c r="D211" t="s">
        <v>645</v>
      </c>
      <c r="E211" t="s">
        <v>656</v>
      </c>
    </row>
    <row r="212" spans="1:5" x14ac:dyDescent="0.2">
      <c r="A212">
        <v>57</v>
      </c>
      <c r="B212" t="s">
        <v>657</v>
      </c>
      <c r="C212">
        <v>250</v>
      </c>
      <c r="D212" t="s">
        <v>645</v>
      </c>
      <c r="E212" t="s">
        <v>656</v>
      </c>
    </row>
    <row r="213" spans="1:5" x14ac:dyDescent="0.2">
      <c r="A213">
        <v>57</v>
      </c>
      <c r="B213" t="s">
        <v>661</v>
      </c>
      <c r="C213">
        <v>5</v>
      </c>
      <c r="D213" t="s">
        <v>645</v>
      </c>
      <c r="E213" t="s">
        <v>656</v>
      </c>
    </row>
    <row r="214" spans="1:5" x14ac:dyDescent="0.2">
      <c r="A214">
        <v>57</v>
      </c>
      <c r="B214" t="s">
        <v>658</v>
      </c>
      <c r="C214">
        <v>155</v>
      </c>
      <c r="D214" t="s">
        <v>645</v>
      </c>
      <c r="E214" t="s">
        <v>656</v>
      </c>
    </row>
    <row r="215" spans="1:5" x14ac:dyDescent="0.2">
      <c r="A215">
        <v>57</v>
      </c>
      <c r="B215" t="s">
        <v>659</v>
      </c>
      <c r="C215">
        <v>100</v>
      </c>
      <c r="D215" t="s">
        <v>645</v>
      </c>
      <c r="E215" t="s">
        <v>656</v>
      </c>
    </row>
    <row r="216" spans="1:5" x14ac:dyDescent="0.2">
      <c r="A216">
        <v>57</v>
      </c>
      <c r="B216" t="s">
        <v>660</v>
      </c>
      <c r="C216">
        <v>627.1</v>
      </c>
      <c r="D216" t="s">
        <v>645</v>
      </c>
      <c r="E216" t="s">
        <v>656</v>
      </c>
    </row>
    <row r="217" spans="1:5" x14ac:dyDescent="0.2">
      <c r="A217">
        <v>58</v>
      </c>
      <c r="B217" t="s">
        <v>655</v>
      </c>
      <c r="C217">
        <v>550</v>
      </c>
      <c r="D217" t="s">
        <v>645</v>
      </c>
      <c r="E217" t="s">
        <v>656</v>
      </c>
    </row>
    <row r="218" spans="1:5" x14ac:dyDescent="0.2">
      <c r="A218">
        <v>58</v>
      </c>
      <c r="B218" t="s">
        <v>657</v>
      </c>
      <c r="C218">
        <v>250</v>
      </c>
      <c r="D218" t="s">
        <v>645</v>
      </c>
      <c r="E218" t="s">
        <v>656</v>
      </c>
    </row>
    <row r="219" spans="1:5" x14ac:dyDescent="0.2">
      <c r="A219">
        <v>58</v>
      </c>
      <c r="B219" t="s">
        <v>661</v>
      </c>
      <c r="C219">
        <v>5</v>
      </c>
      <c r="D219" t="s">
        <v>645</v>
      </c>
      <c r="E219" t="s">
        <v>656</v>
      </c>
    </row>
    <row r="220" spans="1:5" x14ac:dyDescent="0.2">
      <c r="A220">
        <v>58</v>
      </c>
      <c r="B220" t="s">
        <v>658</v>
      </c>
      <c r="C220">
        <v>155</v>
      </c>
      <c r="D220" t="s">
        <v>645</v>
      </c>
      <c r="E220" t="s">
        <v>656</v>
      </c>
    </row>
    <row r="221" spans="1:5" x14ac:dyDescent="0.2">
      <c r="A221">
        <v>58</v>
      </c>
      <c r="B221" t="s">
        <v>659</v>
      </c>
      <c r="C221">
        <v>100</v>
      </c>
      <c r="D221" t="s">
        <v>645</v>
      </c>
      <c r="E221" t="s">
        <v>656</v>
      </c>
    </row>
    <row r="222" spans="1:5" x14ac:dyDescent="0.2">
      <c r="A222">
        <v>58</v>
      </c>
      <c r="B222" t="s">
        <v>660</v>
      </c>
      <c r="C222">
        <v>627.1</v>
      </c>
      <c r="D222" t="s">
        <v>645</v>
      </c>
      <c r="E222" t="s">
        <v>656</v>
      </c>
    </row>
    <row r="223" spans="1:5" x14ac:dyDescent="0.2">
      <c r="A223">
        <v>59</v>
      </c>
      <c r="B223" t="s">
        <v>655</v>
      </c>
      <c r="C223">
        <v>375</v>
      </c>
      <c r="D223" t="s">
        <v>645</v>
      </c>
      <c r="E223" t="s">
        <v>656</v>
      </c>
    </row>
    <row r="224" spans="1:5" x14ac:dyDescent="0.2">
      <c r="A224">
        <v>59</v>
      </c>
      <c r="B224" t="s">
        <v>657</v>
      </c>
      <c r="C224">
        <v>250</v>
      </c>
      <c r="D224" t="s">
        <v>645</v>
      </c>
      <c r="E224" t="s">
        <v>656</v>
      </c>
    </row>
    <row r="225" spans="1:5" x14ac:dyDescent="0.2">
      <c r="A225">
        <v>59</v>
      </c>
      <c r="B225" t="s">
        <v>661</v>
      </c>
      <c r="C225">
        <v>5</v>
      </c>
      <c r="D225" t="s">
        <v>645</v>
      </c>
      <c r="E225" t="s">
        <v>656</v>
      </c>
    </row>
    <row r="226" spans="1:5" x14ac:dyDescent="0.2">
      <c r="A226">
        <v>59</v>
      </c>
      <c r="B226" t="s">
        <v>658</v>
      </c>
      <c r="C226">
        <v>155</v>
      </c>
      <c r="D226" t="s">
        <v>645</v>
      </c>
      <c r="E226" t="s">
        <v>656</v>
      </c>
    </row>
    <row r="227" spans="1:5" x14ac:dyDescent="0.2">
      <c r="A227">
        <v>59</v>
      </c>
      <c r="B227" t="s">
        <v>659</v>
      </c>
      <c r="C227">
        <v>100</v>
      </c>
      <c r="D227" t="s">
        <v>645</v>
      </c>
      <c r="E227" t="s">
        <v>656</v>
      </c>
    </row>
    <row r="228" spans="1:5" x14ac:dyDescent="0.2">
      <c r="A228">
        <v>59</v>
      </c>
      <c r="B228" t="s">
        <v>660</v>
      </c>
      <c r="C228">
        <v>307</v>
      </c>
      <c r="D228" t="s">
        <v>645</v>
      </c>
      <c r="E228" t="s">
        <v>656</v>
      </c>
    </row>
    <row r="229" spans="1:5" x14ac:dyDescent="0.2">
      <c r="A229">
        <v>60</v>
      </c>
      <c r="B229" t="s">
        <v>655</v>
      </c>
      <c r="C229">
        <v>900</v>
      </c>
      <c r="D229" t="s">
        <v>645</v>
      </c>
      <c r="E229" t="s">
        <v>656</v>
      </c>
    </row>
    <row r="230" spans="1:5" x14ac:dyDescent="0.2">
      <c r="A230">
        <v>60</v>
      </c>
      <c r="B230" t="s">
        <v>657</v>
      </c>
      <c r="C230">
        <v>250</v>
      </c>
      <c r="D230" t="s">
        <v>645</v>
      </c>
      <c r="E230" t="s">
        <v>656</v>
      </c>
    </row>
    <row r="231" spans="1:5" x14ac:dyDescent="0.2">
      <c r="A231">
        <v>60</v>
      </c>
      <c r="B231" t="s">
        <v>661</v>
      </c>
      <c r="C231">
        <v>5</v>
      </c>
      <c r="D231" t="s">
        <v>645</v>
      </c>
      <c r="E231" t="s">
        <v>656</v>
      </c>
    </row>
    <row r="232" spans="1:5" x14ac:dyDescent="0.2">
      <c r="A232">
        <v>60</v>
      </c>
      <c r="B232" t="s">
        <v>658</v>
      </c>
      <c r="C232">
        <v>155</v>
      </c>
      <c r="D232" t="s">
        <v>645</v>
      </c>
      <c r="E232" t="s">
        <v>656</v>
      </c>
    </row>
    <row r="233" spans="1:5" x14ac:dyDescent="0.2">
      <c r="A233">
        <v>60</v>
      </c>
      <c r="B233" t="s">
        <v>660</v>
      </c>
      <c r="C233">
        <v>750</v>
      </c>
      <c r="D233" t="s">
        <v>645</v>
      </c>
      <c r="E233" t="s">
        <v>656</v>
      </c>
    </row>
    <row r="234" spans="1:5" x14ac:dyDescent="0.2">
      <c r="A234">
        <v>61</v>
      </c>
      <c r="B234" t="s">
        <v>655</v>
      </c>
      <c r="C234">
        <v>850</v>
      </c>
      <c r="D234" t="s">
        <v>645</v>
      </c>
      <c r="E234" t="s">
        <v>656</v>
      </c>
    </row>
    <row r="235" spans="1:5" x14ac:dyDescent="0.2">
      <c r="A235">
        <v>61</v>
      </c>
      <c r="B235" t="s">
        <v>657</v>
      </c>
      <c r="C235">
        <v>250</v>
      </c>
      <c r="D235" t="s">
        <v>645</v>
      </c>
      <c r="E235" t="s">
        <v>656</v>
      </c>
    </row>
    <row r="236" spans="1:5" x14ac:dyDescent="0.2">
      <c r="A236">
        <v>61</v>
      </c>
      <c r="B236" t="s">
        <v>661</v>
      </c>
      <c r="C236">
        <v>5</v>
      </c>
      <c r="D236" t="s">
        <v>645</v>
      </c>
      <c r="E236" t="s">
        <v>656</v>
      </c>
    </row>
    <row r="237" spans="1:5" x14ac:dyDescent="0.2">
      <c r="A237">
        <v>61</v>
      </c>
      <c r="B237" t="s">
        <v>658</v>
      </c>
      <c r="C237">
        <v>155</v>
      </c>
      <c r="D237" t="s">
        <v>645</v>
      </c>
      <c r="E237" t="s">
        <v>656</v>
      </c>
    </row>
    <row r="238" spans="1:5" x14ac:dyDescent="0.2">
      <c r="A238">
        <v>61</v>
      </c>
      <c r="B238" t="s">
        <v>659</v>
      </c>
      <c r="C238">
        <v>100</v>
      </c>
      <c r="D238" t="s">
        <v>645</v>
      </c>
      <c r="E238" t="s">
        <v>656</v>
      </c>
    </row>
    <row r="239" spans="1:5" x14ac:dyDescent="0.2">
      <c r="A239">
        <v>61</v>
      </c>
      <c r="B239" t="s">
        <v>660</v>
      </c>
      <c r="C239">
        <v>745.9</v>
      </c>
      <c r="D239" t="s">
        <v>645</v>
      </c>
      <c r="E239" t="s">
        <v>656</v>
      </c>
    </row>
    <row r="240" spans="1:5" x14ac:dyDescent="0.2">
      <c r="A240">
        <v>62</v>
      </c>
      <c r="B240" t="s">
        <v>655</v>
      </c>
      <c r="C240">
        <v>850</v>
      </c>
      <c r="D240" t="s">
        <v>645</v>
      </c>
      <c r="E240" t="s">
        <v>656</v>
      </c>
    </row>
    <row r="241" spans="1:5" x14ac:dyDescent="0.2">
      <c r="A241">
        <v>62</v>
      </c>
      <c r="B241" t="s">
        <v>657</v>
      </c>
      <c r="C241">
        <v>250</v>
      </c>
      <c r="D241" t="s">
        <v>645</v>
      </c>
      <c r="E241" t="s">
        <v>656</v>
      </c>
    </row>
    <row r="242" spans="1:5" x14ac:dyDescent="0.2">
      <c r="A242">
        <v>62</v>
      </c>
      <c r="B242" t="s">
        <v>661</v>
      </c>
      <c r="C242">
        <v>5</v>
      </c>
      <c r="D242" t="s">
        <v>645</v>
      </c>
      <c r="E242" t="s">
        <v>656</v>
      </c>
    </row>
    <row r="243" spans="1:5" x14ac:dyDescent="0.2">
      <c r="A243">
        <v>62</v>
      </c>
      <c r="B243" t="s">
        <v>658</v>
      </c>
      <c r="C243">
        <v>155</v>
      </c>
      <c r="D243" t="s">
        <v>645</v>
      </c>
      <c r="E243" t="s">
        <v>656</v>
      </c>
    </row>
    <row r="244" spans="1:5" x14ac:dyDescent="0.2">
      <c r="A244">
        <v>62</v>
      </c>
      <c r="B244" t="s">
        <v>659</v>
      </c>
      <c r="C244">
        <v>100</v>
      </c>
      <c r="D244" t="s">
        <v>645</v>
      </c>
      <c r="E244" t="s">
        <v>656</v>
      </c>
    </row>
    <row r="245" spans="1:5" x14ac:dyDescent="0.2">
      <c r="A245">
        <v>62</v>
      </c>
      <c r="B245" t="s">
        <v>660</v>
      </c>
      <c r="C245">
        <v>745.9</v>
      </c>
      <c r="D245" t="s">
        <v>645</v>
      </c>
      <c r="E245" t="s">
        <v>656</v>
      </c>
    </row>
    <row r="246" spans="1:5" x14ac:dyDescent="0.2">
      <c r="A246">
        <v>63</v>
      </c>
      <c r="B246" t="s">
        <v>655</v>
      </c>
      <c r="C246">
        <v>500</v>
      </c>
      <c r="D246" t="s">
        <v>645</v>
      </c>
      <c r="E246" t="s">
        <v>656</v>
      </c>
    </row>
    <row r="247" spans="1:5" x14ac:dyDescent="0.2">
      <c r="A247">
        <v>63</v>
      </c>
      <c r="B247" t="s">
        <v>657</v>
      </c>
      <c r="C247">
        <v>250</v>
      </c>
      <c r="D247" t="s">
        <v>645</v>
      </c>
      <c r="E247" t="s">
        <v>656</v>
      </c>
    </row>
    <row r="248" spans="1:5" x14ac:dyDescent="0.2">
      <c r="A248">
        <v>63</v>
      </c>
      <c r="B248" t="s">
        <v>661</v>
      </c>
      <c r="C248">
        <v>5</v>
      </c>
      <c r="D248" t="s">
        <v>645</v>
      </c>
      <c r="E248" t="s">
        <v>656</v>
      </c>
    </row>
    <row r="249" spans="1:5" x14ac:dyDescent="0.2">
      <c r="A249">
        <v>63</v>
      </c>
      <c r="B249" t="s">
        <v>658</v>
      </c>
      <c r="C249">
        <v>155</v>
      </c>
      <c r="D249" t="s">
        <v>645</v>
      </c>
      <c r="E249" t="s">
        <v>656</v>
      </c>
    </row>
    <row r="250" spans="1:5" x14ac:dyDescent="0.2">
      <c r="A250">
        <v>63</v>
      </c>
      <c r="B250" t="s">
        <v>659</v>
      </c>
      <c r="C250">
        <v>100</v>
      </c>
      <c r="D250" t="s">
        <v>645</v>
      </c>
      <c r="E250" t="s">
        <v>656</v>
      </c>
    </row>
    <row r="251" spans="1:5" x14ac:dyDescent="0.2">
      <c r="A251">
        <v>63</v>
      </c>
      <c r="B251" t="s">
        <v>660</v>
      </c>
      <c r="C251">
        <v>588.20000000000005</v>
      </c>
      <c r="D251" t="s">
        <v>645</v>
      </c>
      <c r="E251" t="s">
        <v>656</v>
      </c>
    </row>
    <row r="252" spans="1:5" x14ac:dyDescent="0.2">
      <c r="A252">
        <v>64</v>
      </c>
      <c r="B252" t="s">
        <v>655</v>
      </c>
      <c r="C252">
        <v>375</v>
      </c>
      <c r="D252" t="s">
        <v>645</v>
      </c>
      <c r="E252" t="s">
        <v>656</v>
      </c>
    </row>
    <row r="253" spans="1:5" x14ac:dyDescent="0.2">
      <c r="A253">
        <v>64</v>
      </c>
      <c r="B253" t="s">
        <v>657</v>
      </c>
      <c r="C253">
        <v>250</v>
      </c>
      <c r="D253" t="s">
        <v>645</v>
      </c>
      <c r="E253" t="s">
        <v>656</v>
      </c>
    </row>
    <row r="254" spans="1:5" x14ac:dyDescent="0.2">
      <c r="A254">
        <v>64</v>
      </c>
      <c r="B254" t="s">
        <v>661</v>
      </c>
      <c r="C254">
        <v>5</v>
      </c>
      <c r="D254" t="s">
        <v>645</v>
      </c>
      <c r="E254" t="s">
        <v>656</v>
      </c>
    </row>
    <row r="255" spans="1:5" x14ac:dyDescent="0.2">
      <c r="A255">
        <v>64</v>
      </c>
      <c r="B255" t="s">
        <v>658</v>
      </c>
      <c r="C255">
        <v>155</v>
      </c>
      <c r="D255" t="s">
        <v>645</v>
      </c>
      <c r="E255" t="s">
        <v>656</v>
      </c>
    </row>
    <row r="256" spans="1:5" x14ac:dyDescent="0.2">
      <c r="A256">
        <v>64</v>
      </c>
      <c r="B256" t="s">
        <v>659</v>
      </c>
      <c r="C256">
        <v>100</v>
      </c>
      <c r="D256" t="s">
        <v>645</v>
      </c>
      <c r="E256" t="s">
        <v>656</v>
      </c>
    </row>
    <row r="257" spans="1:5" x14ac:dyDescent="0.2">
      <c r="A257">
        <v>64</v>
      </c>
      <c r="B257" t="s">
        <v>660</v>
      </c>
      <c r="C257">
        <v>556.9</v>
      </c>
      <c r="D257" t="s">
        <v>645</v>
      </c>
      <c r="E257" t="s">
        <v>656</v>
      </c>
    </row>
    <row r="258" spans="1:5" x14ac:dyDescent="0.2">
      <c r="A258">
        <v>65</v>
      </c>
      <c r="B258" t="s">
        <v>655</v>
      </c>
      <c r="C258">
        <v>400</v>
      </c>
      <c r="D258" t="s">
        <v>645</v>
      </c>
      <c r="E258" t="s">
        <v>656</v>
      </c>
    </row>
    <row r="259" spans="1:5" x14ac:dyDescent="0.2">
      <c r="A259">
        <v>65</v>
      </c>
      <c r="B259" t="s">
        <v>657</v>
      </c>
      <c r="C259">
        <v>250</v>
      </c>
      <c r="D259" t="s">
        <v>645</v>
      </c>
      <c r="E259" t="s">
        <v>656</v>
      </c>
    </row>
    <row r="260" spans="1:5" x14ac:dyDescent="0.2">
      <c r="A260">
        <v>65</v>
      </c>
      <c r="B260" t="s">
        <v>661</v>
      </c>
      <c r="C260">
        <v>5</v>
      </c>
      <c r="D260" t="s">
        <v>645</v>
      </c>
      <c r="E260" t="s">
        <v>656</v>
      </c>
    </row>
    <row r="261" spans="1:5" x14ac:dyDescent="0.2">
      <c r="A261">
        <v>65</v>
      </c>
      <c r="B261" t="s">
        <v>658</v>
      </c>
      <c r="C261">
        <v>155</v>
      </c>
      <c r="D261" t="s">
        <v>645</v>
      </c>
      <c r="E261" t="s">
        <v>656</v>
      </c>
    </row>
    <row r="262" spans="1:5" x14ac:dyDescent="0.2">
      <c r="A262">
        <v>65</v>
      </c>
      <c r="B262" t="s">
        <v>659</v>
      </c>
      <c r="C262">
        <v>412.5</v>
      </c>
      <c r="D262" t="s">
        <v>645</v>
      </c>
      <c r="E262" t="s">
        <v>656</v>
      </c>
    </row>
    <row r="263" spans="1:5" x14ac:dyDescent="0.2">
      <c r="A263">
        <v>65</v>
      </c>
      <c r="B263" t="s">
        <v>660</v>
      </c>
      <c r="C263">
        <v>644.9</v>
      </c>
      <c r="D263" t="s">
        <v>645</v>
      </c>
      <c r="E263" t="s">
        <v>656</v>
      </c>
    </row>
    <row r="264" spans="1:5" x14ac:dyDescent="0.2">
      <c r="A264">
        <v>66</v>
      </c>
      <c r="B264" t="s">
        <v>655</v>
      </c>
      <c r="C264">
        <v>1500</v>
      </c>
      <c r="D264" t="s">
        <v>645</v>
      </c>
      <c r="E264" t="s">
        <v>656</v>
      </c>
    </row>
    <row r="265" spans="1:5" x14ac:dyDescent="0.2">
      <c r="A265">
        <v>66</v>
      </c>
      <c r="B265" t="s">
        <v>657</v>
      </c>
      <c r="C265">
        <v>250</v>
      </c>
      <c r="D265" t="s">
        <v>645</v>
      </c>
      <c r="E265" t="s">
        <v>656</v>
      </c>
    </row>
    <row r="266" spans="1:5" x14ac:dyDescent="0.2">
      <c r="A266">
        <v>66</v>
      </c>
      <c r="B266" t="s">
        <v>658</v>
      </c>
      <c r="C266">
        <v>155</v>
      </c>
      <c r="D266" t="s">
        <v>645</v>
      </c>
      <c r="E266" t="s">
        <v>656</v>
      </c>
    </row>
    <row r="267" spans="1:5" x14ac:dyDescent="0.2">
      <c r="A267">
        <v>67</v>
      </c>
      <c r="B267" t="s">
        <v>655</v>
      </c>
      <c r="C267">
        <v>850</v>
      </c>
      <c r="D267" t="s">
        <v>645</v>
      </c>
      <c r="E267" t="s">
        <v>656</v>
      </c>
    </row>
    <row r="268" spans="1:5" x14ac:dyDescent="0.2">
      <c r="A268">
        <v>67</v>
      </c>
      <c r="B268" t="s">
        <v>657</v>
      </c>
      <c r="C268">
        <v>250</v>
      </c>
      <c r="D268" t="s">
        <v>645</v>
      </c>
      <c r="E268" t="s">
        <v>656</v>
      </c>
    </row>
    <row r="269" spans="1:5" x14ac:dyDescent="0.2">
      <c r="A269">
        <v>67</v>
      </c>
      <c r="B269" t="s">
        <v>658</v>
      </c>
      <c r="C269">
        <v>155</v>
      </c>
      <c r="D269" t="s">
        <v>645</v>
      </c>
      <c r="E269" t="s">
        <v>656</v>
      </c>
    </row>
    <row r="270" spans="1:5" x14ac:dyDescent="0.2">
      <c r="A270">
        <v>67</v>
      </c>
      <c r="B270" t="s">
        <v>659</v>
      </c>
      <c r="C270">
        <v>100</v>
      </c>
      <c r="D270" t="s">
        <v>645</v>
      </c>
      <c r="E270" t="s">
        <v>656</v>
      </c>
    </row>
    <row r="271" spans="1:5" x14ac:dyDescent="0.2">
      <c r="A271">
        <v>68</v>
      </c>
      <c r="B271" t="s">
        <v>655</v>
      </c>
      <c r="C271">
        <v>500</v>
      </c>
      <c r="D271" t="s">
        <v>645</v>
      </c>
      <c r="E271" t="s">
        <v>656</v>
      </c>
    </row>
    <row r="272" spans="1:5" x14ac:dyDescent="0.2">
      <c r="A272">
        <v>68</v>
      </c>
      <c r="B272" t="s">
        <v>657</v>
      </c>
      <c r="C272">
        <v>250</v>
      </c>
      <c r="D272" t="s">
        <v>645</v>
      </c>
      <c r="E272" t="s">
        <v>656</v>
      </c>
    </row>
    <row r="273" spans="1:5" x14ac:dyDescent="0.2">
      <c r="A273">
        <v>68</v>
      </c>
      <c r="B273" t="s">
        <v>658</v>
      </c>
      <c r="C273">
        <v>155</v>
      </c>
      <c r="D273" t="s">
        <v>645</v>
      </c>
      <c r="E273" t="s">
        <v>656</v>
      </c>
    </row>
    <row r="274" spans="1:5" x14ac:dyDescent="0.2">
      <c r="A274">
        <v>68</v>
      </c>
      <c r="B274" t="s">
        <v>659</v>
      </c>
      <c r="C274">
        <v>100</v>
      </c>
      <c r="D274" t="s">
        <v>645</v>
      </c>
      <c r="E274" t="s">
        <v>656</v>
      </c>
    </row>
    <row r="275" spans="1:5" x14ac:dyDescent="0.2">
      <c r="A275">
        <v>69</v>
      </c>
      <c r="B275" t="s">
        <v>655</v>
      </c>
      <c r="C275">
        <v>400</v>
      </c>
      <c r="D275" t="s">
        <v>645</v>
      </c>
      <c r="E275" t="s">
        <v>656</v>
      </c>
    </row>
    <row r="276" spans="1:5" x14ac:dyDescent="0.2">
      <c r="A276">
        <v>69</v>
      </c>
      <c r="B276" t="s">
        <v>657</v>
      </c>
      <c r="C276">
        <v>250</v>
      </c>
      <c r="D276" t="s">
        <v>645</v>
      </c>
      <c r="E276" t="s">
        <v>656</v>
      </c>
    </row>
    <row r="277" spans="1:5" x14ac:dyDescent="0.2">
      <c r="A277">
        <v>69</v>
      </c>
      <c r="B277" t="s">
        <v>658</v>
      </c>
      <c r="C277">
        <v>155</v>
      </c>
      <c r="D277" t="s">
        <v>645</v>
      </c>
      <c r="E277" t="s">
        <v>656</v>
      </c>
    </row>
    <row r="278" spans="1:5" x14ac:dyDescent="0.2">
      <c r="A278">
        <v>69</v>
      </c>
      <c r="B278" t="s">
        <v>659</v>
      </c>
      <c r="C278">
        <v>412.5</v>
      </c>
      <c r="D278" t="s">
        <v>645</v>
      </c>
      <c r="E278" t="s">
        <v>656</v>
      </c>
    </row>
    <row r="279" spans="1:5" x14ac:dyDescent="0.2">
      <c r="A279">
        <v>70</v>
      </c>
      <c r="B279" t="s">
        <v>655</v>
      </c>
      <c r="C279">
        <v>900</v>
      </c>
      <c r="D279" t="s">
        <v>645</v>
      </c>
      <c r="E279" t="s">
        <v>656</v>
      </c>
    </row>
    <row r="280" spans="1:5" x14ac:dyDescent="0.2">
      <c r="A280">
        <v>70</v>
      </c>
      <c r="B280" t="s">
        <v>657</v>
      </c>
      <c r="C280">
        <v>250</v>
      </c>
      <c r="D280" t="s">
        <v>645</v>
      </c>
      <c r="E280" t="s">
        <v>656</v>
      </c>
    </row>
    <row r="281" spans="1:5" x14ac:dyDescent="0.2">
      <c r="A281">
        <v>70</v>
      </c>
      <c r="B281" t="s">
        <v>658</v>
      </c>
      <c r="C281">
        <v>155</v>
      </c>
      <c r="D281" t="s">
        <v>645</v>
      </c>
      <c r="E281" t="s">
        <v>656</v>
      </c>
    </row>
    <row r="282" spans="1:5" x14ac:dyDescent="0.2">
      <c r="A282">
        <v>71</v>
      </c>
      <c r="B282" t="s">
        <v>655</v>
      </c>
      <c r="C282">
        <v>900</v>
      </c>
      <c r="D282" t="s">
        <v>645</v>
      </c>
      <c r="E282" t="s">
        <v>656</v>
      </c>
    </row>
    <row r="283" spans="1:5" x14ac:dyDescent="0.2">
      <c r="A283">
        <v>71</v>
      </c>
      <c r="B283" t="s">
        <v>657</v>
      </c>
      <c r="C283">
        <v>250</v>
      </c>
      <c r="D283" t="s">
        <v>645</v>
      </c>
      <c r="E283" t="s">
        <v>656</v>
      </c>
    </row>
    <row r="284" spans="1:5" x14ac:dyDescent="0.2">
      <c r="A284">
        <v>71</v>
      </c>
      <c r="B284" t="s">
        <v>658</v>
      </c>
      <c r="C284">
        <v>155</v>
      </c>
      <c r="D284" t="s">
        <v>645</v>
      </c>
      <c r="E284" t="s">
        <v>656</v>
      </c>
    </row>
    <row r="285" spans="1:5" x14ac:dyDescent="0.2">
      <c r="A285">
        <v>72</v>
      </c>
      <c r="B285" t="s">
        <v>655</v>
      </c>
      <c r="C285">
        <v>1500</v>
      </c>
      <c r="D285" t="s">
        <v>645</v>
      </c>
      <c r="E285" t="s">
        <v>656</v>
      </c>
    </row>
    <row r="286" spans="1:5" x14ac:dyDescent="0.2">
      <c r="A286">
        <v>72</v>
      </c>
      <c r="B286" t="s">
        <v>657</v>
      </c>
      <c r="C286">
        <v>250</v>
      </c>
      <c r="D286" t="s">
        <v>645</v>
      </c>
      <c r="E286" t="s">
        <v>656</v>
      </c>
    </row>
    <row r="287" spans="1:5" x14ac:dyDescent="0.2">
      <c r="A287">
        <v>72</v>
      </c>
      <c r="B287" t="s">
        <v>658</v>
      </c>
      <c r="C287">
        <v>155</v>
      </c>
      <c r="D287" t="s">
        <v>645</v>
      </c>
      <c r="E287" t="s">
        <v>656</v>
      </c>
    </row>
    <row r="288" spans="1:5" x14ac:dyDescent="0.2">
      <c r="A288">
        <v>73</v>
      </c>
      <c r="B288" t="s">
        <v>655</v>
      </c>
      <c r="C288">
        <v>850</v>
      </c>
      <c r="D288" t="s">
        <v>645</v>
      </c>
      <c r="E288" t="s">
        <v>656</v>
      </c>
    </row>
    <row r="289" spans="1:5" x14ac:dyDescent="0.2">
      <c r="A289">
        <v>73</v>
      </c>
      <c r="B289" t="s">
        <v>657</v>
      </c>
      <c r="C289">
        <v>250</v>
      </c>
      <c r="D289" t="s">
        <v>645</v>
      </c>
      <c r="E289" t="s">
        <v>656</v>
      </c>
    </row>
    <row r="290" spans="1:5" x14ac:dyDescent="0.2">
      <c r="A290">
        <v>73</v>
      </c>
      <c r="B290" t="s">
        <v>658</v>
      </c>
      <c r="C290">
        <v>155</v>
      </c>
      <c r="D290" t="s">
        <v>645</v>
      </c>
      <c r="E290" t="s">
        <v>656</v>
      </c>
    </row>
    <row r="291" spans="1:5" x14ac:dyDescent="0.2">
      <c r="A291">
        <v>73</v>
      </c>
      <c r="B291" t="s">
        <v>659</v>
      </c>
      <c r="C291">
        <v>100</v>
      </c>
      <c r="D291" t="s">
        <v>645</v>
      </c>
      <c r="E291" t="s">
        <v>656</v>
      </c>
    </row>
    <row r="292" spans="1:5" x14ac:dyDescent="0.2">
      <c r="A292">
        <v>74</v>
      </c>
      <c r="B292" t="s">
        <v>655</v>
      </c>
      <c r="C292">
        <v>712</v>
      </c>
      <c r="D292" t="s">
        <v>645</v>
      </c>
      <c r="E292" t="s">
        <v>656</v>
      </c>
    </row>
    <row r="293" spans="1:5" x14ac:dyDescent="0.2">
      <c r="A293">
        <v>74</v>
      </c>
      <c r="B293" t="s">
        <v>657</v>
      </c>
      <c r="C293">
        <v>250</v>
      </c>
      <c r="D293" t="s">
        <v>645</v>
      </c>
      <c r="E293" t="s">
        <v>656</v>
      </c>
    </row>
    <row r="294" spans="1:5" x14ac:dyDescent="0.2">
      <c r="A294">
        <v>74</v>
      </c>
      <c r="B294" t="s">
        <v>658</v>
      </c>
      <c r="C294">
        <v>155</v>
      </c>
      <c r="D294" t="s">
        <v>645</v>
      </c>
      <c r="E294" t="s">
        <v>656</v>
      </c>
    </row>
    <row r="295" spans="1:5" x14ac:dyDescent="0.2">
      <c r="A295">
        <v>74</v>
      </c>
      <c r="B295" t="s">
        <v>659</v>
      </c>
      <c r="C295">
        <v>100</v>
      </c>
      <c r="D295" t="s">
        <v>645</v>
      </c>
      <c r="E295" t="s">
        <v>656</v>
      </c>
    </row>
    <row r="296" spans="1:5" x14ac:dyDescent="0.2">
      <c r="A296">
        <v>75</v>
      </c>
      <c r="B296" t="s">
        <v>655</v>
      </c>
      <c r="C296">
        <v>550</v>
      </c>
      <c r="D296" t="s">
        <v>645</v>
      </c>
      <c r="E296" t="s">
        <v>656</v>
      </c>
    </row>
    <row r="297" spans="1:5" x14ac:dyDescent="0.2">
      <c r="A297">
        <v>75</v>
      </c>
      <c r="B297" t="s">
        <v>657</v>
      </c>
      <c r="C297">
        <v>250</v>
      </c>
      <c r="D297" t="s">
        <v>645</v>
      </c>
      <c r="E297" t="s">
        <v>656</v>
      </c>
    </row>
    <row r="298" spans="1:5" x14ac:dyDescent="0.2">
      <c r="A298">
        <v>75</v>
      </c>
      <c r="B298" t="s">
        <v>658</v>
      </c>
      <c r="C298">
        <v>155</v>
      </c>
      <c r="D298" t="s">
        <v>645</v>
      </c>
      <c r="E298" t="s">
        <v>656</v>
      </c>
    </row>
    <row r="299" spans="1:5" x14ac:dyDescent="0.2">
      <c r="A299">
        <v>75</v>
      </c>
      <c r="B299" t="s">
        <v>659</v>
      </c>
      <c r="C299">
        <v>100</v>
      </c>
      <c r="D299" t="s">
        <v>645</v>
      </c>
      <c r="E299" t="s">
        <v>656</v>
      </c>
    </row>
    <row r="300" spans="1:5" x14ac:dyDescent="0.2">
      <c r="A300">
        <v>76</v>
      </c>
      <c r="B300" t="s">
        <v>655</v>
      </c>
      <c r="C300">
        <v>900</v>
      </c>
      <c r="D300" t="s">
        <v>645</v>
      </c>
      <c r="E300" t="s">
        <v>656</v>
      </c>
    </row>
    <row r="301" spans="1:5" x14ac:dyDescent="0.2">
      <c r="A301">
        <v>76</v>
      </c>
      <c r="B301" t="s">
        <v>657</v>
      </c>
      <c r="C301">
        <v>250</v>
      </c>
      <c r="D301" t="s">
        <v>645</v>
      </c>
      <c r="E301" t="s">
        <v>656</v>
      </c>
    </row>
    <row r="302" spans="1:5" x14ac:dyDescent="0.2">
      <c r="A302">
        <v>76</v>
      </c>
      <c r="B302" t="s">
        <v>658</v>
      </c>
      <c r="C302">
        <v>155</v>
      </c>
      <c r="D302" t="s">
        <v>645</v>
      </c>
      <c r="E302" t="s">
        <v>656</v>
      </c>
    </row>
    <row r="303" spans="1:5" x14ac:dyDescent="0.2">
      <c r="A303">
        <v>77</v>
      </c>
      <c r="B303" t="s">
        <v>655</v>
      </c>
      <c r="C303">
        <v>1500</v>
      </c>
      <c r="D303" t="s">
        <v>645</v>
      </c>
      <c r="E303" t="s">
        <v>656</v>
      </c>
    </row>
    <row r="304" spans="1:5" x14ac:dyDescent="0.2">
      <c r="A304">
        <v>77</v>
      </c>
      <c r="B304" t="s">
        <v>657</v>
      </c>
      <c r="C304">
        <v>250</v>
      </c>
      <c r="D304" t="s">
        <v>645</v>
      </c>
      <c r="E304" t="s">
        <v>656</v>
      </c>
    </row>
    <row r="305" spans="1:5" x14ac:dyDescent="0.2">
      <c r="A305">
        <v>77</v>
      </c>
      <c r="B305" t="s">
        <v>658</v>
      </c>
      <c r="C305">
        <v>155</v>
      </c>
      <c r="D305" t="s">
        <v>645</v>
      </c>
      <c r="E305" t="s">
        <v>656</v>
      </c>
    </row>
    <row r="306" spans="1:5" x14ac:dyDescent="0.2">
      <c r="A306">
        <v>78</v>
      </c>
      <c r="B306" t="s">
        <v>655</v>
      </c>
      <c r="C306">
        <v>375</v>
      </c>
      <c r="D306" t="s">
        <v>645</v>
      </c>
      <c r="E306" t="s">
        <v>656</v>
      </c>
    </row>
    <row r="307" spans="1:5" x14ac:dyDescent="0.2">
      <c r="A307">
        <v>78</v>
      </c>
      <c r="B307" t="s">
        <v>657</v>
      </c>
      <c r="C307">
        <v>250</v>
      </c>
      <c r="D307" t="s">
        <v>645</v>
      </c>
      <c r="E307" t="s">
        <v>656</v>
      </c>
    </row>
    <row r="308" spans="1:5" x14ac:dyDescent="0.2">
      <c r="A308">
        <v>78</v>
      </c>
      <c r="B308" t="s">
        <v>658</v>
      </c>
      <c r="C308">
        <v>155</v>
      </c>
      <c r="D308" t="s">
        <v>645</v>
      </c>
      <c r="E308" t="s">
        <v>656</v>
      </c>
    </row>
    <row r="309" spans="1:5" x14ac:dyDescent="0.2">
      <c r="A309">
        <v>78</v>
      </c>
      <c r="B309" t="s">
        <v>659</v>
      </c>
      <c r="C309">
        <v>100</v>
      </c>
      <c r="D309" t="s">
        <v>645</v>
      </c>
      <c r="E309" t="s">
        <v>656</v>
      </c>
    </row>
    <row r="310" spans="1:5" x14ac:dyDescent="0.2">
      <c r="A310">
        <v>79</v>
      </c>
      <c r="B310" t="s">
        <v>655</v>
      </c>
      <c r="C310">
        <v>900</v>
      </c>
      <c r="D310" t="s">
        <v>645</v>
      </c>
      <c r="E310" t="s">
        <v>656</v>
      </c>
    </row>
    <row r="311" spans="1:5" x14ac:dyDescent="0.2">
      <c r="A311">
        <v>79</v>
      </c>
      <c r="B311" t="s">
        <v>657</v>
      </c>
      <c r="C311">
        <v>250</v>
      </c>
      <c r="D311" t="s">
        <v>645</v>
      </c>
      <c r="E311" t="s">
        <v>656</v>
      </c>
    </row>
    <row r="312" spans="1:5" x14ac:dyDescent="0.2">
      <c r="A312">
        <v>79</v>
      </c>
      <c r="B312" t="s">
        <v>658</v>
      </c>
      <c r="C312">
        <v>155</v>
      </c>
      <c r="D312" t="s">
        <v>645</v>
      </c>
      <c r="E312" t="s">
        <v>656</v>
      </c>
    </row>
    <row r="313" spans="1:5" x14ac:dyDescent="0.2">
      <c r="A313">
        <v>80</v>
      </c>
      <c r="B313" t="s">
        <v>655</v>
      </c>
      <c r="C313">
        <v>1500</v>
      </c>
      <c r="D313" t="s">
        <v>645</v>
      </c>
      <c r="E313" t="s">
        <v>656</v>
      </c>
    </row>
    <row r="314" spans="1:5" x14ac:dyDescent="0.2">
      <c r="A314">
        <v>80</v>
      </c>
      <c r="B314" t="s">
        <v>657</v>
      </c>
      <c r="C314">
        <v>250</v>
      </c>
      <c r="D314" t="s">
        <v>645</v>
      </c>
      <c r="E314" t="s">
        <v>656</v>
      </c>
    </row>
    <row r="315" spans="1:5" x14ac:dyDescent="0.2">
      <c r="A315">
        <v>80</v>
      </c>
      <c r="B315" t="s">
        <v>658</v>
      </c>
      <c r="C315">
        <v>155</v>
      </c>
      <c r="D315" t="s">
        <v>645</v>
      </c>
      <c r="E315" t="s">
        <v>656</v>
      </c>
    </row>
    <row r="316" spans="1:5" x14ac:dyDescent="0.2">
      <c r="A316">
        <v>81</v>
      </c>
      <c r="B316" t="s">
        <v>655</v>
      </c>
      <c r="C316">
        <v>900</v>
      </c>
      <c r="D316" t="s">
        <v>645</v>
      </c>
      <c r="E316" t="s">
        <v>656</v>
      </c>
    </row>
    <row r="317" spans="1:5" x14ac:dyDescent="0.2">
      <c r="A317">
        <v>81</v>
      </c>
      <c r="B317" t="s">
        <v>657</v>
      </c>
      <c r="C317">
        <v>250</v>
      </c>
      <c r="D317" t="s">
        <v>645</v>
      </c>
      <c r="E317" t="s">
        <v>656</v>
      </c>
    </row>
    <row r="318" spans="1:5" x14ac:dyDescent="0.2">
      <c r="A318">
        <v>81</v>
      </c>
      <c r="B318" t="s">
        <v>658</v>
      </c>
      <c r="C318">
        <v>155</v>
      </c>
      <c r="D318" t="s">
        <v>645</v>
      </c>
      <c r="E318" t="s">
        <v>656</v>
      </c>
    </row>
    <row r="319" spans="1:5" x14ac:dyDescent="0.2">
      <c r="A319">
        <v>82</v>
      </c>
      <c r="B319" t="s">
        <v>655</v>
      </c>
      <c r="C319">
        <v>1500</v>
      </c>
      <c r="D319" t="s">
        <v>645</v>
      </c>
      <c r="E319" t="s">
        <v>656</v>
      </c>
    </row>
    <row r="320" spans="1:5" x14ac:dyDescent="0.2">
      <c r="A320">
        <v>82</v>
      </c>
      <c r="B320" t="s">
        <v>657</v>
      </c>
      <c r="C320">
        <v>250</v>
      </c>
      <c r="D320" t="s">
        <v>645</v>
      </c>
      <c r="E320" t="s">
        <v>656</v>
      </c>
    </row>
    <row r="321" spans="1:5" x14ac:dyDescent="0.2">
      <c r="A321">
        <v>82</v>
      </c>
      <c r="B321" t="s">
        <v>658</v>
      </c>
      <c r="C321">
        <v>155</v>
      </c>
      <c r="D321" t="s">
        <v>645</v>
      </c>
      <c r="E321" t="s">
        <v>656</v>
      </c>
    </row>
    <row r="322" spans="1:5" x14ac:dyDescent="0.2">
      <c r="A322">
        <v>83</v>
      </c>
      <c r="B322" t="s">
        <v>655</v>
      </c>
      <c r="C322">
        <v>550</v>
      </c>
      <c r="D322" t="s">
        <v>645</v>
      </c>
      <c r="E322" t="s">
        <v>656</v>
      </c>
    </row>
    <row r="323" spans="1:5" x14ac:dyDescent="0.2">
      <c r="A323">
        <v>83</v>
      </c>
      <c r="B323" t="s">
        <v>657</v>
      </c>
      <c r="C323">
        <v>250</v>
      </c>
      <c r="D323" t="s">
        <v>645</v>
      </c>
      <c r="E323" t="s">
        <v>656</v>
      </c>
    </row>
    <row r="324" spans="1:5" x14ac:dyDescent="0.2">
      <c r="A324">
        <v>83</v>
      </c>
      <c r="B324" t="s">
        <v>658</v>
      </c>
      <c r="C324">
        <v>155</v>
      </c>
      <c r="D324" t="s">
        <v>645</v>
      </c>
      <c r="E324" t="s">
        <v>656</v>
      </c>
    </row>
    <row r="325" spans="1:5" x14ac:dyDescent="0.2">
      <c r="A325">
        <v>83</v>
      </c>
      <c r="B325" t="s">
        <v>659</v>
      </c>
      <c r="C325">
        <v>100</v>
      </c>
      <c r="D325" t="s">
        <v>645</v>
      </c>
      <c r="E325" t="s">
        <v>656</v>
      </c>
    </row>
    <row r="326" spans="1:5" x14ac:dyDescent="0.2">
      <c r="A326">
        <v>84</v>
      </c>
      <c r="B326" t="s">
        <v>655</v>
      </c>
      <c r="C326">
        <v>400</v>
      </c>
      <c r="D326" t="s">
        <v>645</v>
      </c>
      <c r="E326" t="s">
        <v>656</v>
      </c>
    </row>
    <row r="327" spans="1:5" x14ac:dyDescent="0.2">
      <c r="A327">
        <v>84</v>
      </c>
      <c r="B327" t="s">
        <v>657</v>
      </c>
      <c r="C327">
        <v>250</v>
      </c>
      <c r="D327" t="s">
        <v>645</v>
      </c>
      <c r="E327" t="s">
        <v>656</v>
      </c>
    </row>
    <row r="328" spans="1:5" x14ac:dyDescent="0.2">
      <c r="A328">
        <v>84</v>
      </c>
      <c r="B328" t="s">
        <v>658</v>
      </c>
      <c r="C328">
        <v>155</v>
      </c>
      <c r="D328" t="s">
        <v>645</v>
      </c>
      <c r="E328" t="s">
        <v>656</v>
      </c>
    </row>
    <row r="329" spans="1:5" x14ac:dyDescent="0.2">
      <c r="A329">
        <v>84</v>
      </c>
      <c r="B329" t="s">
        <v>659</v>
      </c>
      <c r="C329">
        <v>412.5</v>
      </c>
      <c r="D329" t="s">
        <v>645</v>
      </c>
      <c r="E329" t="s">
        <v>656</v>
      </c>
    </row>
    <row r="330" spans="1:5" x14ac:dyDescent="0.2">
      <c r="A330">
        <v>85</v>
      </c>
      <c r="B330" t="s">
        <v>655</v>
      </c>
      <c r="C330">
        <v>900</v>
      </c>
      <c r="D330" t="s">
        <v>645</v>
      </c>
      <c r="E330" t="s">
        <v>656</v>
      </c>
    </row>
    <row r="331" spans="1:5" x14ac:dyDescent="0.2">
      <c r="A331">
        <v>85</v>
      </c>
      <c r="B331" t="s">
        <v>657</v>
      </c>
      <c r="C331">
        <v>250</v>
      </c>
      <c r="D331" t="s">
        <v>645</v>
      </c>
      <c r="E331" t="s">
        <v>656</v>
      </c>
    </row>
    <row r="332" spans="1:5" x14ac:dyDescent="0.2">
      <c r="A332">
        <v>85</v>
      </c>
      <c r="B332" t="s">
        <v>658</v>
      </c>
      <c r="C332">
        <v>155</v>
      </c>
      <c r="D332" t="s">
        <v>645</v>
      </c>
      <c r="E332" t="s">
        <v>656</v>
      </c>
    </row>
    <row r="333" spans="1:5" x14ac:dyDescent="0.2">
      <c r="A333">
        <v>86</v>
      </c>
      <c r="B333" t="s">
        <v>655</v>
      </c>
      <c r="C333">
        <v>850</v>
      </c>
      <c r="D333" t="s">
        <v>645</v>
      </c>
      <c r="E333" t="s">
        <v>656</v>
      </c>
    </row>
    <row r="334" spans="1:5" x14ac:dyDescent="0.2">
      <c r="A334">
        <v>86</v>
      </c>
      <c r="B334" t="s">
        <v>657</v>
      </c>
      <c r="C334">
        <v>250</v>
      </c>
      <c r="D334" t="s">
        <v>645</v>
      </c>
      <c r="E334" t="s">
        <v>656</v>
      </c>
    </row>
    <row r="335" spans="1:5" x14ac:dyDescent="0.2">
      <c r="A335">
        <v>86</v>
      </c>
      <c r="B335" t="s">
        <v>658</v>
      </c>
      <c r="C335">
        <v>155</v>
      </c>
      <c r="D335" t="s">
        <v>645</v>
      </c>
      <c r="E335" t="s">
        <v>656</v>
      </c>
    </row>
    <row r="336" spans="1:5" x14ac:dyDescent="0.2">
      <c r="A336">
        <v>86</v>
      </c>
      <c r="B336" t="s">
        <v>659</v>
      </c>
      <c r="C336">
        <v>100</v>
      </c>
      <c r="D336" t="s">
        <v>645</v>
      </c>
      <c r="E336" t="s">
        <v>656</v>
      </c>
    </row>
    <row r="337" spans="1:5" x14ac:dyDescent="0.2">
      <c r="A337">
        <v>87</v>
      </c>
      <c r="B337" t="s">
        <v>655</v>
      </c>
      <c r="C337">
        <v>900</v>
      </c>
      <c r="D337" t="s">
        <v>645</v>
      </c>
      <c r="E337" t="s">
        <v>656</v>
      </c>
    </row>
    <row r="338" spans="1:5" x14ac:dyDescent="0.2">
      <c r="A338">
        <v>87</v>
      </c>
      <c r="B338" t="s">
        <v>657</v>
      </c>
      <c r="C338">
        <v>250</v>
      </c>
      <c r="D338" t="s">
        <v>645</v>
      </c>
      <c r="E338" t="s">
        <v>656</v>
      </c>
    </row>
    <row r="339" spans="1:5" x14ac:dyDescent="0.2">
      <c r="A339">
        <v>87</v>
      </c>
      <c r="B339" t="s">
        <v>658</v>
      </c>
      <c r="C339">
        <v>155</v>
      </c>
      <c r="D339" t="s">
        <v>645</v>
      </c>
      <c r="E339" t="s">
        <v>656</v>
      </c>
    </row>
    <row r="340" spans="1:5" x14ac:dyDescent="0.2">
      <c r="A340">
        <v>88</v>
      </c>
      <c r="B340" t="s">
        <v>655</v>
      </c>
      <c r="C340">
        <v>900</v>
      </c>
      <c r="D340" t="s">
        <v>645</v>
      </c>
      <c r="E340" t="s">
        <v>656</v>
      </c>
    </row>
    <row r="341" spans="1:5" x14ac:dyDescent="0.2">
      <c r="A341">
        <v>88</v>
      </c>
      <c r="B341" t="s">
        <v>657</v>
      </c>
      <c r="C341">
        <v>250</v>
      </c>
      <c r="D341" t="s">
        <v>645</v>
      </c>
      <c r="E341" t="s">
        <v>656</v>
      </c>
    </row>
    <row r="342" spans="1:5" x14ac:dyDescent="0.2">
      <c r="A342">
        <v>88</v>
      </c>
      <c r="B342" t="s">
        <v>658</v>
      </c>
      <c r="C342">
        <v>155</v>
      </c>
      <c r="D342" t="s">
        <v>645</v>
      </c>
      <c r="E342" t="s">
        <v>656</v>
      </c>
    </row>
    <row r="343" spans="1:5" x14ac:dyDescent="0.2">
      <c r="A343">
        <v>89</v>
      </c>
      <c r="B343" t="s">
        <v>655</v>
      </c>
      <c r="C343">
        <v>1500</v>
      </c>
      <c r="D343" t="s">
        <v>645</v>
      </c>
      <c r="E343" t="s">
        <v>656</v>
      </c>
    </row>
    <row r="344" spans="1:5" x14ac:dyDescent="0.2">
      <c r="A344">
        <v>89</v>
      </c>
      <c r="B344" t="s">
        <v>657</v>
      </c>
      <c r="C344">
        <v>250</v>
      </c>
      <c r="D344" t="s">
        <v>645</v>
      </c>
      <c r="E344" t="s">
        <v>656</v>
      </c>
    </row>
    <row r="345" spans="1:5" x14ac:dyDescent="0.2">
      <c r="A345">
        <v>89</v>
      </c>
      <c r="B345" t="s">
        <v>658</v>
      </c>
      <c r="C345">
        <v>155</v>
      </c>
      <c r="D345" t="s">
        <v>645</v>
      </c>
      <c r="E345" t="s">
        <v>656</v>
      </c>
    </row>
    <row r="346" spans="1:5" x14ac:dyDescent="0.2">
      <c r="A346">
        <v>90</v>
      </c>
      <c r="B346" t="s">
        <v>662</v>
      </c>
      <c r="C346">
        <v>6581</v>
      </c>
      <c r="D346" t="s">
        <v>645</v>
      </c>
      <c r="E346" t="s">
        <v>656</v>
      </c>
    </row>
    <row r="347" spans="1:5" x14ac:dyDescent="0.2">
      <c r="A347">
        <v>91</v>
      </c>
      <c r="B347" t="s">
        <v>655</v>
      </c>
      <c r="C347">
        <v>375</v>
      </c>
      <c r="D347" t="s">
        <v>645</v>
      </c>
      <c r="E347" t="s">
        <v>656</v>
      </c>
    </row>
    <row r="348" spans="1:5" x14ac:dyDescent="0.2">
      <c r="A348">
        <v>91</v>
      </c>
      <c r="B348" t="s">
        <v>657</v>
      </c>
      <c r="C348">
        <v>250</v>
      </c>
      <c r="D348" t="s">
        <v>645</v>
      </c>
      <c r="E348" t="s">
        <v>656</v>
      </c>
    </row>
    <row r="349" spans="1:5" x14ac:dyDescent="0.2">
      <c r="A349">
        <v>91</v>
      </c>
      <c r="B349" t="s">
        <v>658</v>
      </c>
      <c r="C349">
        <v>155</v>
      </c>
      <c r="D349" t="s">
        <v>645</v>
      </c>
      <c r="E349" t="s">
        <v>656</v>
      </c>
    </row>
    <row r="350" spans="1:5" x14ac:dyDescent="0.2">
      <c r="A350">
        <v>92</v>
      </c>
      <c r="B350" t="s">
        <v>655</v>
      </c>
      <c r="C350">
        <v>900</v>
      </c>
      <c r="D350" t="s">
        <v>645</v>
      </c>
      <c r="E350" t="s">
        <v>656</v>
      </c>
    </row>
    <row r="351" spans="1:5" x14ac:dyDescent="0.2">
      <c r="A351">
        <v>92</v>
      </c>
      <c r="B351" t="s">
        <v>657</v>
      </c>
      <c r="C351">
        <v>250</v>
      </c>
      <c r="D351" t="s">
        <v>645</v>
      </c>
      <c r="E351" t="s">
        <v>656</v>
      </c>
    </row>
    <row r="352" spans="1:5" x14ac:dyDescent="0.2">
      <c r="A352">
        <v>92</v>
      </c>
      <c r="B352" t="s">
        <v>658</v>
      </c>
      <c r="C352">
        <v>155</v>
      </c>
      <c r="D352" t="s">
        <v>645</v>
      </c>
      <c r="E352" t="s">
        <v>656</v>
      </c>
    </row>
    <row r="353" spans="1:5" x14ac:dyDescent="0.2">
      <c r="A353">
        <v>93</v>
      </c>
      <c r="B353" t="s">
        <v>655</v>
      </c>
      <c r="C353">
        <v>1500</v>
      </c>
      <c r="D353" t="s">
        <v>645</v>
      </c>
      <c r="E353" t="s">
        <v>656</v>
      </c>
    </row>
    <row r="354" spans="1:5" x14ac:dyDescent="0.2">
      <c r="A354">
        <v>93</v>
      </c>
      <c r="B354" t="s">
        <v>657</v>
      </c>
      <c r="C354">
        <v>250</v>
      </c>
      <c r="D354" t="s">
        <v>645</v>
      </c>
      <c r="E354" t="s">
        <v>656</v>
      </c>
    </row>
    <row r="355" spans="1:5" x14ac:dyDescent="0.2">
      <c r="A355">
        <v>93</v>
      </c>
      <c r="B355" t="s">
        <v>658</v>
      </c>
      <c r="C355">
        <v>155</v>
      </c>
      <c r="D355" t="s">
        <v>645</v>
      </c>
      <c r="E355" t="s">
        <v>656</v>
      </c>
    </row>
    <row r="356" spans="1:5" x14ac:dyDescent="0.2">
      <c r="A356">
        <v>94</v>
      </c>
      <c r="B356" t="s">
        <v>655</v>
      </c>
      <c r="C356">
        <v>400</v>
      </c>
      <c r="D356" t="s">
        <v>645</v>
      </c>
      <c r="E356" t="s">
        <v>656</v>
      </c>
    </row>
    <row r="357" spans="1:5" x14ac:dyDescent="0.2">
      <c r="A357">
        <v>94</v>
      </c>
      <c r="B357" t="s">
        <v>657</v>
      </c>
      <c r="C357">
        <v>250</v>
      </c>
      <c r="D357" t="s">
        <v>645</v>
      </c>
      <c r="E357" t="s">
        <v>656</v>
      </c>
    </row>
    <row r="358" spans="1:5" x14ac:dyDescent="0.2">
      <c r="A358">
        <v>94</v>
      </c>
      <c r="B358" t="s">
        <v>658</v>
      </c>
      <c r="C358">
        <v>155</v>
      </c>
      <c r="D358" t="s">
        <v>645</v>
      </c>
      <c r="E358" t="s">
        <v>656</v>
      </c>
    </row>
    <row r="359" spans="1:5" x14ac:dyDescent="0.2">
      <c r="A359">
        <v>94</v>
      </c>
      <c r="B359" t="s">
        <v>659</v>
      </c>
      <c r="C359">
        <v>412.5</v>
      </c>
      <c r="D359" t="s">
        <v>645</v>
      </c>
      <c r="E359" t="s">
        <v>656</v>
      </c>
    </row>
    <row r="360" spans="1:5" x14ac:dyDescent="0.2">
      <c r="A360">
        <v>95</v>
      </c>
      <c r="B360" t="s">
        <v>655</v>
      </c>
      <c r="C360">
        <v>900</v>
      </c>
      <c r="D360" t="s">
        <v>645</v>
      </c>
      <c r="E360" t="s">
        <v>656</v>
      </c>
    </row>
    <row r="361" spans="1:5" x14ac:dyDescent="0.2">
      <c r="A361">
        <v>95</v>
      </c>
      <c r="B361" t="s">
        <v>657</v>
      </c>
      <c r="C361">
        <v>250</v>
      </c>
      <c r="D361" t="s">
        <v>645</v>
      </c>
      <c r="E361" t="s">
        <v>656</v>
      </c>
    </row>
    <row r="362" spans="1:5" x14ac:dyDescent="0.2">
      <c r="A362">
        <v>95</v>
      </c>
      <c r="B362" t="s">
        <v>658</v>
      </c>
      <c r="C362">
        <v>155</v>
      </c>
      <c r="D362" t="s">
        <v>645</v>
      </c>
      <c r="E362" t="s">
        <v>656</v>
      </c>
    </row>
    <row r="363" spans="1:5" x14ac:dyDescent="0.2">
      <c r="A363">
        <v>96</v>
      </c>
      <c r="B363" t="s">
        <v>655</v>
      </c>
      <c r="C363">
        <v>1500</v>
      </c>
      <c r="D363" t="s">
        <v>645</v>
      </c>
      <c r="E363" t="s">
        <v>656</v>
      </c>
    </row>
    <row r="364" spans="1:5" x14ac:dyDescent="0.2">
      <c r="A364">
        <v>96</v>
      </c>
      <c r="B364" t="s">
        <v>657</v>
      </c>
      <c r="C364">
        <v>250</v>
      </c>
      <c r="D364" t="s">
        <v>645</v>
      </c>
      <c r="E364" t="s">
        <v>656</v>
      </c>
    </row>
    <row r="365" spans="1:5" x14ac:dyDescent="0.2">
      <c r="A365">
        <v>96</v>
      </c>
      <c r="B365" t="s">
        <v>661</v>
      </c>
      <c r="C365">
        <v>5</v>
      </c>
      <c r="D365" t="s">
        <v>645</v>
      </c>
      <c r="E365" t="s">
        <v>656</v>
      </c>
    </row>
    <row r="366" spans="1:5" x14ac:dyDescent="0.2">
      <c r="A366">
        <v>96</v>
      </c>
      <c r="B366" t="s">
        <v>658</v>
      </c>
      <c r="C366">
        <v>155</v>
      </c>
      <c r="D366" t="s">
        <v>645</v>
      </c>
      <c r="E366" t="s">
        <v>656</v>
      </c>
    </row>
    <row r="367" spans="1:5" x14ac:dyDescent="0.2">
      <c r="A367">
        <v>96</v>
      </c>
      <c r="B367" t="s">
        <v>660</v>
      </c>
      <c r="C367">
        <v>755</v>
      </c>
      <c r="D367" t="s">
        <v>645</v>
      </c>
      <c r="E367" t="s">
        <v>656</v>
      </c>
    </row>
    <row r="368" spans="1:5" x14ac:dyDescent="0.2">
      <c r="A368">
        <v>97</v>
      </c>
      <c r="B368" t="s">
        <v>655</v>
      </c>
      <c r="C368">
        <v>900</v>
      </c>
      <c r="D368" t="s">
        <v>645</v>
      </c>
      <c r="E368" t="s">
        <v>656</v>
      </c>
    </row>
    <row r="369" spans="1:5" x14ac:dyDescent="0.2">
      <c r="A369">
        <v>97</v>
      </c>
      <c r="B369" t="s">
        <v>657</v>
      </c>
      <c r="C369">
        <v>250</v>
      </c>
      <c r="D369" t="s">
        <v>645</v>
      </c>
      <c r="E369" t="s">
        <v>656</v>
      </c>
    </row>
    <row r="370" spans="1:5" x14ac:dyDescent="0.2">
      <c r="A370">
        <v>97</v>
      </c>
      <c r="B370" t="s">
        <v>661</v>
      </c>
      <c r="C370">
        <v>5</v>
      </c>
      <c r="D370" t="s">
        <v>645</v>
      </c>
      <c r="E370" t="s">
        <v>656</v>
      </c>
    </row>
    <row r="371" spans="1:5" x14ac:dyDescent="0.2">
      <c r="A371">
        <v>97</v>
      </c>
      <c r="B371" t="s">
        <v>658</v>
      </c>
      <c r="C371">
        <v>155</v>
      </c>
      <c r="D371" t="s">
        <v>645</v>
      </c>
      <c r="E371" t="s">
        <v>656</v>
      </c>
    </row>
    <row r="372" spans="1:5" x14ac:dyDescent="0.2">
      <c r="A372">
        <v>97</v>
      </c>
      <c r="B372" t="s">
        <v>660</v>
      </c>
      <c r="C372">
        <v>750</v>
      </c>
      <c r="D372" t="s">
        <v>645</v>
      </c>
      <c r="E372" t="s">
        <v>656</v>
      </c>
    </row>
    <row r="373" spans="1:5" x14ac:dyDescent="0.2">
      <c r="A373">
        <v>98</v>
      </c>
      <c r="B373" t="s">
        <v>655</v>
      </c>
      <c r="C373">
        <v>900</v>
      </c>
      <c r="D373" t="s">
        <v>645</v>
      </c>
      <c r="E373" t="s">
        <v>656</v>
      </c>
    </row>
    <row r="374" spans="1:5" x14ac:dyDescent="0.2">
      <c r="A374">
        <v>98</v>
      </c>
      <c r="B374" t="s">
        <v>657</v>
      </c>
      <c r="C374">
        <v>250</v>
      </c>
      <c r="D374" t="s">
        <v>645</v>
      </c>
      <c r="E374" t="s">
        <v>656</v>
      </c>
    </row>
    <row r="375" spans="1:5" x14ac:dyDescent="0.2">
      <c r="A375">
        <v>98</v>
      </c>
      <c r="B375" t="s">
        <v>661</v>
      </c>
      <c r="C375">
        <v>5</v>
      </c>
      <c r="D375" t="s">
        <v>645</v>
      </c>
      <c r="E375" t="s">
        <v>656</v>
      </c>
    </row>
    <row r="376" spans="1:5" x14ac:dyDescent="0.2">
      <c r="A376">
        <v>98</v>
      </c>
      <c r="B376" t="s">
        <v>658</v>
      </c>
      <c r="C376">
        <v>155</v>
      </c>
      <c r="D376" t="s">
        <v>645</v>
      </c>
      <c r="E376" t="s">
        <v>656</v>
      </c>
    </row>
    <row r="377" spans="1:5" x14ac:dyDescent="0.2">
      <c r="A377">
        <v>98</v>
      </c>
      <c r="B377" t="s">
        <v>660</v>
      </c>
      <c r="C377">
        <v>750</v>
      </c>
      <c r="D377" t="s">
        <v>645</v>
      </c>
      <c r="E377" t="s">
        <v>656</v>
      </c>
    </row>
    <row r="378" spans="1:5" x14ac:dyDescent="0.2">
      <c r="A378">
        <v>99</v>
      </c>
      <c r="B378" t="s">
        <v>655</v>
      </c>
      <c r="C378">
        <v>900</v>
      </c>
      <c r="D378" t="s">
        <v>645</v>
      </c>
      <c r="E378" t="s">
        <v>656</v>
      </c>
    </row>
    <row r="379" spans="1:5" x14ac:dyDescent="0.2">
      <c r="A379">
        <v>99</v>
      </c>
      <c r="B379" t="s">
        <v>657</v>
      </c>
      <c r="C379">
        <v>250</v>
      </c>
      <c r="D379" t="s">
        <v>645</v>
      </c>
      <c r="E379" t="s">
        <v>656</v>
      </c>
    </row>
    <row r="380" spans="1:5" x14ac:dyDescent="0.2">
      <c r="A380">
        <v>99</v>
      </c>
      <c r="B380" t="s">
        <v>661</v>
      </c>
      <c r="C380">
        <v>5</v>
      </c>
      <c r="D380" t="s">
        <v>645</v>
      </c>
      <c r="E380" t="s">
        <v>656</v>
      </c>
    </row>
    <row r="381" spans="1:5" x14ac:dyDescent="0.2">
      <c r="A381">
        <v>99</v>
      </c>
      <c r="B381" t="s">
        <v>658</v>
      </c>
      <c r="C381">
        <v>155</v>
      </c>
      <c r="D381" t="s">
        <v>645</v>
      </c>
      <c r="E381" t="s">
        <v>656</v>
      </c>
    </row>
    <row r="382" spans="1:5" x14ac:dyDescent="0.2">
      <c r="A382">
        <v>99</v>
      </c>
      <c r="B382" t="s">
        <v>660</v>
      </c>
      <c r="C382">
        <v>750</v>
      </c>
      <c r="D382" t="s">
        <v>645</v>
      </c>
      <c r="E382" t="s">
        <v>656</v>
      </c>
    </row>
    <row r="383" spans="1:5" x14ac:dyDescent="0.2">
      <c r="A383">
        <v>100</v>
      </c>
      <c r="B383" t="s">
        <v>655</v>
      </c>
      <c r="C383">
        <v>900</v>
      </c>
      <c r="D383" t="s">
        <v>645</v>
      </c>
      <c r="E383" t="s">
        <v>656</v>
      </c>
    </row>
    <row r="384" spans="1:5" x14ac:dyDescent="0.2">
      <c r="A384">
        <v>100</v>
      </c>
      <c r="B384" t="s">
        <v>657</v>
      </c>
      <c r="C384">
        <v>250</v>
      </c>
      <c r="D384" t="s">
        <v>645</v>
      </c>
      <c r="E384" t="s">
        <v>656</v>
      </c>
    </row>
    <row r="385" spans="1:5" x14ac:dyDescent="0.2">
      <c r="A385">
        <v>100</v>
      </c>
      <c r="B385" t="s">
        <v>661</v>
      </c>
      <c r="C385">
        <v>5</v>
      </c>
      <c r="D385" t="s">
        <v>645</v>
      </c>
      <c r="E385" t="s">
        <v>656</v>
      </c>
    </row>
    <row r="386" spans="1:5" x14ac:dyDescent="0.2">
      <c r="A386">
        <v>100</v>
      </c>
      <c r="B386" t="s">
        <v>658</v>
      </c>
      <c r="C386">
        <v>155</v>
      </c>
      <c r="D386" t="s">
        <v>645</v>
      </c>
      <c r="E386" t="s">
        <v>656</v>
      </c>
    </row>
    <row r="387" spans="1:5" x14ac:dyDescent="0.2">
      <c r="A387">
        <v>100</v>
      </c>
      <c r="B387" t="s">
        <v>660</v>
      </c>
      <c r="C387">
        <v>750</v>
      </c>
      <c r="D387" t="s">
        <v>645</v>
      </c>
      <c r="E387" t="s">
        <v>656</v>
      </c>
    </row>
    <row r="388" spans="1:5" x14ac:dyDescent="0.2">
      <c r="A388">
        <v>101</v>
      </c>
      <c r="B388" t="s">
        <v>655</v>
      </c>
      <c r="C388">
        <v>900</v>
      </c>
      <c r="D388" t="s">
        <v>645</v>
      </c>
      <c r="E388" t="s">
        <v>656</v>
      </c>
    </row>
    <row r="389" spans="1:5" x14ac:dyDescent="0.2">
      <c r="A389">
        <v>101</v>
      </c>
      <c r="B389" t="s">
        <v>657</v>
      </c>
      <c r="C389">
        <v>250</v>
      </c>
      <c r="D389" t="s">
        <v>645</v>
      </c>
      <c r="E389" t="s">
        <v>656</v>
      </c>
    </row>
    <row r="390" spans="1:5" x14ac:dyDescent="0.2">
      <c r="A390">
        <v>101</v>
      </c>
      <c r="B390" t="s">
        <v>661</v>
      </c>
      <c r="C390">
        <v>5</v>
      </c>
      <c r="D390" t="s">
        <v>645</v>
      </c>
      <c r="E390" t="s">
        <v>656</v>
      </c>
    </row>
    <row r="391" spans="1:5" x14ac:dyDescent="0.2">
      <c r="A391">
        <v>101</v>
      </c>
      <c r="B391" t="s">
        <v>658</v>
      </c>
      <c r="C391">
        <v>155</v>
      </c>
      <c r="D391" t="s">
        <v>645</v>
      </c>
      <c r="E391" t="s">
        <v>656</v>
      </c>
    </row>
    <row r="392" spans="1:5" x14ac:dyDescent="0.2">
      <c r="A392">
        <v>101</v>
      </c>
      <c r="B392" t="s">
        <v>660</v>
      </c>
      <c r="C392">
        <v>750</v>
      </c>
      <c r="D392" t="s">
        <v>645</v>
      </c>
      <c r="E392" t="s">
        <v>656</v>
      </c>
    </row>
    <row r="393" spans="1:5" x14ac:dyDescent="0.2">
      <c r="A393">
        <v>102</v>
      </c>
      <c r="B393" t="s">
        <v>655</v>
      </c>
      <c r="C393">
        <v>712</v>
      </c>
      <c r="D393" t="s">
        <v>645</v>
      </c>
      <c r="E393" t="s">
        <v>656</v>
      </c>
    </row>
    <row r="394" spans="1:5" x14ac:dyDescent="0.2">
      <c r="A394">
        <v>102</v>
      </c>
      <c r="B394" t="s">
        <v>657</v>
      </c>
      <c r="C394">
        <v>250</v>
      </c>
      <c r="D394" t="s">
        <v>645</v>
      </c>
      <c r="E394" t="s">
        <v>656</v>
      </c>
    </row>
    <row r="395" spans="1:5" x14ac:dyDescent="0.2">
      <c r="A395">
        <v>102</v>
      </c>
      <c r="B395" t="s">
        <v>661</v>
      </c>
      <c r="C395">
        <v>5</v>
      </c>
      <c r="D395" t="s">
        <v>645</v>
      </c>
      <c r="E395" t="s">
        <v>656</v>
      </c>
    </row>
    <row r="396" spans="1:5" x14ac:dyDescent="0.2">
      <c r="A396">
        <v>102</v>
      </c>
      <c r="B396" t="s">
        <v>658</v>
      </c>
      <c r="C396">
        <v>155</v>
      </c>
      <c r="D396" t="s">
        <v>645</v>
      </c>
      <c r="E396" t="s">
        <v>656</v>
      </c>
    </row>
    <row r="397" spans="1:5" x14ac:dyDescent="0.2">
      <c r="A397">
        <v>102</v>
      </c>
      <c r="B397" t="s">
        <v>659</v>
      </c>
      <c r="C397">
        <v>100</v>
      </c>
      <c r="D397" t="s">
        <v>645</v>
      </c>
      <c r="E397" t="s">
        <v>656</v>
      </c>
    </row>
    <row r="398" spans="1:5" x14ac:dyDescent="0.2">
      <c r="A398">
        <v>102</v>
      </c>
      <c r="B398" t="s">
        <v>660</v>
      </c>
      <c r="C398">
        <v>706.7</v>
      </c>
      <c r="D398" t="s">
        <v>645</v>
      </c>
      <c r="E398" t="s">
        <v>656</v>
      </c>
    </row>
    <row r="399" spans="1:5" x14ac:dyDescent="0.2">
      <c r="A399">
        <v>103</v>
      </c>
      <c r="B399" t="s">
        <v>655</v>
      </c>
      <c r="C399">
        <v>712</v>
      </c>
      <c r="D399" t="s">
        <v>645</v>
      </c>
      <c r="E399" t="s">
        <v>656</v>
      </c>
    </row>
    <row r="400" spans="1:5" x14ac:dyDescent="0.2">
      <c r="A400">
        <v>103</v>
      </c>
      <c r="B400" t="s">
        <v>657</v>
      </c>
      <c r="C400">
        <v>250</v>
      </c>
      <c r="D400" t="s">
        <v>645</v>
      </c>
      <c r="E400" t="s">
        <v>656</v>
      </c>
    </row>
    <row r="401" spans="1:5" x14ac:dyDescent="0.2">
      <c r="A401">
        <v>103</v>
      </c>
      <c r="B401" t="s">
        <v>661</v>
      </c>
      <c r="C401">
        <v>5</v>
      </c>
      <c r="D401" t="s">
        <v>645</v>
      </c>
      <c r="E401" t="s">
        <v>656</v>
      </c>
    </row>
    <row r="402" spans="1:5" x14ac:dyDescent="0.2">
      <c r="A402">
        <v>103</v>
      </c>
      <c r="B402" t="s">
        <v>658</v>
      </c>
      <c r="C402">
        <v>155</v>
      </c>
      <c r="D402" t="s">
        <v>645</v>
      </c>
      <c r="E402" t="s">
        <v>656</v>
      </c>
    </row>
    <row r="403" spans="1:5" x14ac:dyDescent="0.2">
      <c r="A403">
        <v>103</v>
      </c>
      <c r="B403" t="s">
        <v>659</v>
      </c>
      <c r="C403">
        <v>100</v>
      </c>
      <c r="D403" t="s">
        <v>645</v>
      </c>
      <c r="E403" t="s">
        <v>656</v>
      </c>
    </row>
    <row r="404" spans="1:5" x14ac:dyDescent="0.2">
      <c r="A404">
        <v>103</v>
      </c>
      <c r="B404" t="s">
        <v>660</v>
      </c>
      <c r="C404">
        <v>706.7</v>
      </c>
      <c r="D404" t="s">
        <v>645</v>
      </c>
      <c r="E404" t="s">
        <v>656</v>
      </c>
    </row>
    <row r="405" spans="1:5" x14ac:dyDescent="0.2">
      <c r="A405">
        <v>104</v>
      </c>
      <c r="B405" t="s">
        <v>655</v>
      </c>
      <c r="C405">
        <v>712</v>
      </c>
      <c r="D405" t="s">
        <v>645</v>
      </c>
      <c r="E405" t="s">
        <v>656</v>
      </c>
    </row>
    <row r="406" spans="1:5" x14ac:dyDescent="0.2">
      <c r="A406">
        <v>104</v>
      </c>
      <c r="B406" t="s">
        <v>657</v>
      </c>
      <c r="C406">
        <v>250</v>
      </c>
      <c r="D406" t="s">
        <v>645</v>
      </c>
      <c r="E406" t="s">
        <v>656</v>
      </c>
    </row>
    <row r="407" spans="1:5" x14ac:dyDescent="0.2">
      <c r="A407">
        <v>104</v>
      </c>
      <c r="B407" t="s">
        <v>661</v>
      </c>
      <c r="C407">
        <v>5</v>
      </c>
      <c r="D407" t="s">
        <v>645</v>
      </c>
      <c r="E407" t="s">
        <v>656</v>
      </c>
    </row>
    <row r="408" spans="1:5" x14ac:dyDescent="0.2">
      <c r="A408">
        <v>104</v>
      </c>
      <c r="B408" t="s">
        <v>658</v>
      </c>
      <c r="C408">
        <v>155</v>
      </c>
      <c r="D408" t="s">
        <v>645</v>
      </c>
      <c r="E408" t="s">
        <v>656</v>
      </c>
    </row>
    <row r="409" spans="1:5" x14ac:dyDescent="0.2">
      <c r="A409">
        <v>104</v>
      </c>
      <c r="B409" t="s">
        <v>659</v>
      </c>
      <c r="C409">
        <v>100</v>
      </c>
      <c r="D409" t="s">
        <v>645</v>
      </c>
      <c r="E409" t="s">
        <v>656</v>
      </c>
    </row>
    <row r="410" spans="1:5" x14ac:dyDescent="0.2">
      <c r="A410">
        <v>104</v>
      </c>
      <c r="B410" t="s">
        <v>660</v>
      </c>
      <c r="C410">
        <v>706.7</v>
      </c>
      <c r="D410" t="s">
        <v>645</v>
      </c>
      <c r="E410" t="s">
        <v>656</v>
      </c>
    </row>
    <row r="411" spans="1:5" x14ac:dyDescent="0.2">
      <c r="A411">
        <v>105</v>
      </c>
      <c r="B411" t="s">
        <v>655</v>
      </c>
      <c r="C411">
        <v>712</v>
      </c>
      <c r="D411" t="s">
        <v>645</v>
      </c>
      <c r="E411" t="s">
        <v>656</v>
      </c>
    </row>
    <row r="412" spans="1:5" x14ac:dyDescent="0.2">
      <c r="A412">
        <v>105</v>
      </c>
      <c r="B412" t="s">
        <v>657</v>
      </c>
      <c r="C412">
        <v>250</v>
      </c>
      <c r="D412" t="s">
        <v>645</v>
      </c>
      <c r="E412" t="s">
        <v>656</v>
      </c>
    </row>
    <row r="413" spans="1:5" x14ac:dyDescent="0.2">
      <c r="A413">
        <v>105</v>
      </c>
      <c r="B413" t="s">
        <v>661</v>
      </c>
      <c r="C413">
        <v>5</v>
      </c>
      <c r="D413" t="s">
        <v>645</v>
      </c>
      <c r="E413" t="s">
        <v>656</v>
      </c>
    </row>
    <row r="414" spans="1:5" x14ac:dyDescent="0.2">
      <c r="A414">
        <v>105</v>
      </c>
      <c r="B414" t="s">
        <v>658</v>
      </c>
      <c r="C414">
        <v>155</v>
      </c>
      <c r="D414" t="s">
        <v>645</v>
      </c>
      <c r="E414" t="s">
        <v>656</v>
      </c>
    </row>
    <row r="415" spans="1:5" x14ac:dyDescent="0.2">
      <c r="A415">
        <v>105</v>
      </c>
      <c r="B415" t="s">
        <v>659</v>
      </c>
      <c r="C415">
        <v>100</v>
      </c>
      <c r="D415" t="s">
        <v>645</v>
      </c>
      <c r="E415" t="s">
        <v>656</v>
      </c>
    </row>
    <row r="416" spans="1:5" x14ac:dyDescent="0.2">
      <c r="A416">
        <v>105</v>
      </c>
      <c r="B416" t="s">
        <v>660</v>
      </c>
      <c r="C416">
        <v>706.7</v>
      </c>
      <c r="D416" t="s">
        <v>645</v>
      </c>
      <c r="E416" t="s">
        <v>656</v>
      </c>
    </row>
    <row r="417" spans="1:5" x14ac:dyDescent="0.2">
      <c r="A417">
        <v>106</v>
      </c>
      <c r="B417" t="s">
        <v>655</v>
      </c>
      <c r="C417">
        <v>712</v>
      </c>
      <c r="D417" t="s">
        <v>645</v>
      </c>
      <c r="E417" t="s">
        <v>656</v>
      </c>
    </row>
    <row r="418" spans="1:5" x14ac:dyDescent="0.2">
      <c r="A418">
        <v>106</v>
      </c>
      <c r="B418" t="s">
        <v>657</v>
      </c>
      <c r="C418">
        <v>250</v>
      </c>
      <c r="D418" t="s">
        <v>645</v>
      </c>
      <c r="E418" t="s">
        <v>656</v>
      </c>
    </row>
    <row r="419" spans="1:5" x14ac:dyDescent="0.2">
      <c r="A419">
        <v>106</v>
      </c>
      <c r="B419" t="s">
        <v>661</v>
      </c>
      <c r="C419">
        <v>5</v>
      </c>
      <c r="D419" t="s">
        <v>645</v>
      </c>
      <c r="E419" t="s">
        <v>656</v>
      </c>
    </row>
    <row r="420" spans="1:5" x14ac:dyDescent="0.2">
      <c r="A420">
        <v>106</v>
      </c>
      <c r="B420" t="s">
        <v>658</v>
      </c>
      <c r="C420">
        <v>155</v>
      </c>
      <c r="D420" t="s">
        <v>645</v>
      </c>
      <c r="E420" t="s">
        <v>656</v>
      </c>
    </row>
    <row r="421" spans="1:5" x14ac:dyDescent="0.2">
      <c r="A421">
        <v>106</v>
      </c>
      <c r="B421" t="s">
        <v>659</v>
      </c>
      <c r="C421">
        <v>100</v>
      </c>
      <c r="D421" t="s">
        <v>645</v>
      </c>
      <c r="E421" t="s">
        <v>656</v>
      </c>
    </row>
    <row r="422" spans="1:5" x14ac:dyDescent="0.2">
      <c r="A422">
        <v>106</v>
      </c>
      <c r="B422" t="s">
        <v>660</v>
      </c>
      <c r="C422">
        <v>706.7</v>
      </c>
      <c r="D422" t="s">
        <v>645</v>
      </c>
      <c r="E422" t="s">
        <v>656</v>
      </c>
    </row>
    <row r="423" spans="1:5" x14ac:dyDescent="0.2">
      <c r="A423">
        <v>107</v>
      </c>
      <c r="B423" t="s">
        <v>655</v>
      </c>
      <c r="C423">
        <v>900</v>
      </c>
      <c r="D423" t="s">
        <v>645</v>
      </c>
      <c r="E423" t="s">
        <v>656</v>
      </c>
    </row>
    <row r="424" spans="1:5" x14ac:dyDescent="0.2">
      <c r="A424">
        <v>107</v>
      </c>
      <c r="B424" t="s">
        <v>657</v>
      </c>
      <c r="C424">
        <v>250</v>
      </c>
      <c r="D424" t="s">
        <v>645</v>
      </c>
      <c r="E424" t="s">
        <v>656</v>
      </c>
    </row>
    <row r="425" spans="1:5" x14ac:dyDescent="0.2">
      <c r="A425">
        <v>107</v>
      </c>
      <c r="B425" t="s">
        <v>661</v>
      </c>
      <c r="C425">
        <v>5</v>
      </c>
      <c r="D425" t="s">
        <v>645</v>
      </c>
      <c r="E425" t="s">
        <v>656</v>
      </c>
    </row>
    <row r="426" spans="1:5" x14ac:dyDescent="0.2">
      <c r="A426">
        <v>107</v>
      </c>
      <c r="B426" t="s">
        <v>658</v>
      </c>
      <c r="C426">
        <v>155</v>
      </c>
      <c r="D426" t="s">
        <v>645</v>
      </c>
      <c r="E426" t="s">
        <v>656</v>
      </c>
    </row>
    <row r="427" spans="1:5" x14ac:dyDescent="0.2">
      <c r="A427">
        <v>107</v>
      </c>
      <c r="B427" t="s">
        <v>660</v>
      </c>
      <c r="C427">
        <v>750</v>
      </c>
      <c r="D427" t="s">
        <v>645</v>
      </c>
      <c r="E427" t="s">
        <v>656</v>
      </c>
    </row>
    <row r="428" spans="1:5" x14ac:dyDescent="0.2">
      <c r="A428">
        <v>108</v>
      </c>
      <c r="B428" t="s">
        <v>655</v>
      </c>
      <c r="C428">
        <v>900</v>
      </c>
      <c r="D428" t="s">
        <v>645</v>
      </c>
      <c r="E428" t="s">
        <v>656</v>
      </c>
    </row>
    <row r="429" spans="1:5" x14ac:dyDescent="0.2">
      <c r="A429">
        <v>108</v>
      </c>
      <c r="B429" t="s">
        <v>657</v>
      </c>
      <c r="C429">
        <v>250</v>
      </c>
      <c r="D429" t="s">
        <v>645</v>
      </c>
      <c r="E429" t="s">
        <v>656</v>
      </c>
    </row>
    <row r="430" spans="1:5" x14ac:dyDescent="0.2">
      <c r="A430">
        <v>108</v>
      </c>
      <c r="B430" t="s">
        <v>661</v>
      </c>
      <c r="C430">
        <v>5</v>
      </c>
      <c r="D430" t="s">
        <v>645</v>
      </c>
      <c r="E430" t="s">
        <v>656</v>
      </c>
    </row>
    <row r="431" spans="1:5" x14ac:dyDescent="0.2">
      <c r="A431">
        <v>108</v>
      </c>
      <c r="B431" t="s">
        <v>658</v>
      </c>
      <c r="C431">
        <v>155</v>
      </c>
      <c r="D431" t="s">
        <v>645</v>
      </c>
      <c r="E431" t="s">
        <v>656</v>
      </c>
    </row>
    <row r="432" spans="1:5" x14ac:dyDescent="0.2">
      <c r="A432">
        <v>108</v>
      </c>
      <c r="B432" t="s">
        <v>660</v>
      </c>
      <c r="C432">
        <v>750</v>
      </c>
      <c r="D432" t="s">
        <v>645</v>
      </c>
      <c r="E432" t="s">
        <v>656</v>
      </c>
    </row>
    <row r="433" spans="1:5" x14ac:dyDescent="0.2">
      <c r="A433">
        <v>109</v>
      </c>
      <c r="B433" t="s">
        <v>655</v>
      </c>
      <c r="C433">
        <v>900</v>
      </c>
      <c r="D433" t="s">
        <v>645</v>
      </c>
      <c r="E433" t="s">
        <v>656</v>
      </c>
    </row>
    <row r="434" spans="1:5" x14ac:dyDescent="0.2">
      <c r="A434">
        <v>109</v>
      </c>
      <c r="B434" t="s">
        <v>657</v>
      </c>
      <c r="C434">
        <v>250</v>
      </c>
      <c r="D434" t="s">
        <v>645</v>
      </c>
      <c r="E434" t="s">
        <v>656</v>
      </c>
    </row>
    <row r="435" spans="1:5" x14ac:dyDescent="0.2">
      <c r="A435">
        <v>109</v>
      </c>
      <c r="B435" t="s">
        <v>661</v>
      </c>
      <c r="C435">
        <v>5</v>
      </c>
      <c r="D435" t="s">
        <v>645</v>
      </c>
      <c r="E435" t="s">
        <v>656</v>
      </c>
    </row>
    <row r="436" spans="1:5" x14ac:dyDescent="0.2">
      <c r="A436">
        <v>109</v>
      </c>
      <c r="B436" t="s">
        <v>658</v>
      </c>
      <c r="C436">
        <v>155</v>
      </c>
      <c r="D436" t="s">
        <v>645</v>
      </c>
      <c r="E436" t="s">
        <v>656</v>
      </c>
    </row>
    <row r="437" spans="1:5" x14ac:dyDescent="0.2">
      <c r="A437">
        <v>109</v>
      </c>
      <c r="B437" t="s">
        <v>660</v>
      </c>
      <c r="C437">
        <v>750</v>
      </c>
      <c r="D437" t="s">
        <v>645</v>
      </c>
      <c r="E437" t="s">
        <v>656</v>
      </c>
    </row>
    <row r="438" spans="1:5" x14ac:dyDescent="0.2">
      <c r="A438">
        <v>110</v>
      </c>
      <c r="B438" t="s">
        <v>655</v>
      </c>
      <c r="C438">
        <v>900</v>
      </c>
      <c r="D438" t="s">
        <v>645</v>
      </c>
      <c r="E438" t="s">
        <v>656</v>
      </c>
    </row>
    <row r="439" spans="1:5" x14ac:dyDescent="0.2">
      <c r="A439">
        <v>110</v>
      </c>
      <c r="B439" t="s">
        <v>657</v>
      </c>
      <c r="C439">
        <v>250</v>
      </c>
      <c r="D439" t="s">
        <v>645</v>
      </c>
      <c r="E439" t="s">
        <v>656</v>
      </c>
    </row>
    <row r="440" spans="1:5" x14ac:dyDescent="0.2">
      <c r="A440">
        <v>110</v>
      </c>
      <c r="B440" t="s">
        <v>661</v>
      </c>
      <c r="C440">
        <v>5</v>
      </c>
      <c r="D440" t="s">
        <v>645</v>
      </c>
      <c r="E440" t="s">
        <v>656</v>
      </c>
    </row>
    <row r="441" spans="1:5" x14ac:dyDescent="0.2">
      <c r="A441">
        <v>110</v>
      </c>
      <c r="B441" t="s">
        <v>658</v>
      </c>
      <c r="C441">
        <v>155</v>
      </c>
      <c r="D441" t="s">
        <v>645</v>
      </c>
      <c r="E441" t="s">
        <v>656</v>
      </c>
    </row>
    <row r="442" spans="1:5" x14ac:dyDescent="0.2">
      <c r="A442">
        <v>110</v>
      </c>
      <c r="B442" t="s">
        <v>660</v>
      </c>
      <c r="C442">
        <v>750</v>
      </c>
      <c r="D442" t="s">
        <v>645</v>
      </c>
      <c r="E442" t="s">
        <v>656</v>
      </c>
    </row>
    <row r="443" spans="1:5" x14ac:dyDescent="0.2">
      <c r="A443">
        <v>111</v>
      </c>
      <c r="B443" t="s">
        <v>655</v>
      </c>
      <c r="C443">
        <v>1500</v>
      </c>
      <c r="D443" t="s">
        <v>645</v>
      </c>
      <c r="E443" t="s">
        <v>656</v>
      </c>
    </row>
    <row r="444" spans="1:5" x14ac:dyDescent="0.2">
      <c r="A444">
        <v>111</v>
      </c>
      <c r="B444" t="s">
        <v>657</v>
      </c>
      <c r="C444">
        <v>250</v>
      </c>
      <c r="D444" t="s">
        <v>645</v>
      </c>
      <c r="E444" t="s">
        <v>656</v>
      </c>
    </row>
    <row r="445" spans="1:5" x14ac:dyDescent="0.2">
      <c r="A445">
        <v>111</v>
      </c>
      <c r="B445" t="s">
        <v>658</v>
      </c>
      <c r="C445">
        <v>155</v>
      </c>
      <c r="D445" t="s">
        <v>645</v>
      </c>
      <c r="E445" t="s">
        <v>656</v>
      </c>
    </row>
    <row r="446" spans="1:5" x14ac:dyDescent="0.2">
      <c r="A446">
        <v>112</v>
      </c>
      <c r="B446" t="s">
        <v>655</v>
      </c>
      <c r="C446">
        <v>900</v>
      </c>
      <c r="D446" t="s">
        <v>645</v>
      </c>
      <c r="E446" t="s">
        <v>656</v>
      </c>
    </row>
    <row r="447" spans="1:5" x14ac:dyDescent="0.2">
      <c r="A447">
        <v>112</v>
      </c>
      <c r="B447" t="s">
        <v>657</v>
      </c>
      <c r="C447">
        <v>250</v>
      </c>
      <c r="D447" t="s">
        <v>645</v>
      </c>
      <c r="E447" t="s">
        <v>656</v>
      </c>
    </row>
    <row r="448" spans="1:5" x14ac:dyDescent="0.2">
      <c r="A448">
        <v>112</v>
      </c>
      <c r="B448" t="s">
        <v>658</v>
      </c>
      <c r="C448">
        <v>155</v>
      </c>
      <c r="D448" t="s">
        <v>645</v>
      </c>
      <c r="E448" t="s">
        <v>656</v>
      </c>
    </row>
    <row r="449" spans="1:5" x14ac:dyDescent="0.2">
      <c r="A449">
        <v>113</v>
      </c>
      <c r="B449" t="s">
        <v>655</v>
      </c>
      <c r="C449">
        <v>900</v>
      </c>
      <c r="D449" t="s">
        <v>645</v>
      </c>
      <c r="E449" t="s">
        <v>656</v>
      </c>
    </row>
    <row r="450" spans="1:5" x14ac:dyDescent="0.2">
      <c r="A450">
        <v>113</v>
      </c>
      <c r="B450" t="s">
        <v>657</v>
      </c>
      <c r="C450">
        <v>250</v>
      </c>
      <c r="D450" t="s">
        <v>645</v>
      </c>
      <c r="E450" t="s">
        <v>656</v>
      </c>
    </row>
    <row r="451" spans="1:5" x14ac:dyDescent="0.2">
      <c r="A451">
        <v>113</v>
      </c>
      <c r="B451" t="s">
        <v>658</v>
      </c>
      <c r="C451">
        <v>155</v>
      </c>
      <c r="D451" t="s">
        <v>645</v>
      </c>
      <c r="E451" t="s">
        <v>656</v>
      </c>
    </row>
    <row r="452" spans="1:5" x14ac:dyDescent="0.2">
      <c r="A452">
        <v>114</v>
      </c>
      <c r="B452" t="s">
        <v>655</v>
      </c>
      <c r="C452">
        <v>900</v>
      </c>
      <c r="D452" t="s">
        <v>645</v>
      </c>
      <c r="E452" t="s">
        <v>656</v>
      </c>
    </row>
    <row r="453" spans="1:5" x14ac:dyDescent="0.2">
      <c r="A453">
        <v>114</v>
      </c>
      <c r="B453" t="s">
        <v>657</v>
      </c>
      <c r="C453">
        <v>250</v>
      </c>
      <c r="D453" t="s">
        <v>645</v>
      </c>
      <c r="E453" t="s">
        <v>656</v>
      </c>
    </row>
    <row r="454" spans="1:5" x14ac:dyDescent="0.2">
      <c r="A454">
        <v>114</v>
      </c>
      <c r="B454" t="s">
        <v>658</v>
      </c>
      <c r="C454">
        <v>155</v>
      </c>
      <c r="D454" t="s">
        <v>645</v>
      </c>
      <c r="E454" t="s">
        <v>656</v>
      </c>
    </row>
    <row r="455" spans="1:5" x14ac:dyDescent="0.2">
      <c r="A455">
        <v>115</v>
      </c>
      <c r="B455" t="s">
        <v>655</v>
      </c>
      <c r="C455">
        <v>1500</v>
      </c>
      <c r="D455" t="s">
        <v>645</v>
      </c>
      <c r="E455" t="s">
        <v>656</v>
      </c>
    </row>
    <row r="456" spans="1:5" x14ac:dyDescent="0.2">
      <c r="A456">
        <v>115</v>
      </c>
      <c r="B456" t="s">
        <v>657</v>
      </c>
      <c r="C456">
        <v>250</v>
      </c>
      <c r="D456" t="s">
        <v>645</v>
      </c>
      <c r="E456" t="s">
        <v>656</v>
      </c>
    </row>
    <row r="457" spans="1:5" x14ac:dyDescent="0.2">
      <c r="A457">
        <v>115</v>
      </c>
      <c r="B457" t="s">
        <v>658</v>
      </c>
      <c r="C457">
        <v>155</v>
      </c>
      <c r="D457" t="s">
        <v>645</v>
      </c>
      <c r="E457" t="s">
        <v>656</v>
      </c>
    </row>
    <row r="458" spans="1:5" x14ac:dyDescent="0.2">
      <c r="A458">
        <v>116</v>
      </c>
      <c r="B458" t="s">
        <v>655</v>
      </c>
      <c r="C458">
        <v>850</v>
      </c>
      <c r="D458" t="s">
        <v>645</v>
      </c>
      <c r="E458" t="s">
        <v>656</v>
      </c>
    </row>
    <row r="459" spans="1:5" x14ac:dyDescent="0.2">
      <c r="A459">
        <v>116</v>
      </c>
      <c r="B459" t="s">
        <v>657</v>
      </c>
      <c r="C459">
        <v>250</v>
      </c>
      <c r="D459" t="s">
        <v>645</v>
      </c>
      <c r="E459" t="s">
        <v>656</v>
      </c>
    </row>
    <row r="460" spans="1:5" x14ac:dyDescent="0.2">
      <c r="A460">
        <v>116</v>
      </c>
      <c r="B460" t="s">
        <v>658</v>
      </c>
      <c r="C460">
        <v>155</v>
      </c>
      <c r="D460" t="s">
        <v>645</v>
      </c>
      <c r="E460" t="s">
        <v>656</v>
      </c>
    </row>
    <row r="461" spans="1:5" x14ac:dyDescent="0.2">
      <c r="A461">
        <v>116</v>
      </c>
      <c r="B461" t="s">
        <v>659</v>
      </c>
      <c r="C461">
        <v>100</v>
      </c>
      <c r="D461" t="s">
        <v>645</v>
      </c>
      <c r="E461" t="s">
        <v>656</v>
      </c>
    </row>
    <row r="462" spans="1:5" x14ac:dyDescent="0.2">
      <c r="A462">
        <v>117</v>
      </c>
      <c r="B462" t="s">
        <v>655</v>
      </c>
      <c r="C462">
        <v>850</v>
      </c>
      <c r="D462" t="s">
        <v>645</v>
      </c>
      <c r="E462" t="s">
        <v>656</v>
      </c>
    </row>
    <row r="463" spans="1:5" x14ac:dyDescent="0.2">
      <c r="A463">
        <v>117</v>
      </c>
      <c r="B463" t="s">
        <v>657</v>
      </c>
      <c r="C463">
        <v>250</v>
      </c>
      <c r="D463" t="s">
        <v>645</v>
      </c>
      <c r="E463" t="s">
        <v>656</v>
      </c>
    </row>
    <row r="464" spans="1:5" x14ac:dyDescent="0.2">
      <c r="A464">
        <v>117</v>
      </c>
      <c r="B464" t="s">
        <v>658</v>
      </c>
      <c r="C464">
        <v>155</v>
      </c>
      <c r="D464" t="s">
        <v>645</v>
      </c>
      <c r="E464" t="s">
        <v>656</v>
      </c>
    </row>
    <row r="465" spans="1:5" x14ac:dyDescent="0.2">
      <c r="A465">
        <v>117</v>
      </c>
      <c r="B465" t="s">
        <v>659</v>
      </c>
      <c r="C465">
        <v>100</v>
      </c>
      <c r="D465" t="s">
        <v>645</v>
      </c>
      <c r="E465" t="s">
        <v>656</v>
      </c>
    </row>
    <row r="466" spans="1:5" x14ac:dyDescent="0.2">
      <c r="A466">
        <v>118</v>
      </c>
      <c r="B466" t="s">
        <v>655</v>
      </c>
      <c r="C466">
        <v>375</v>
      </c>
      <c r="D466" t="s">
        <v>645</v>
      </c>
      <c r="E466" t="s">
        <v>656</v>
      </c>
    </row>
    <row r="467" spans="1:5" x14ac:dyDescent="0.2">
      <c r="A467">
        <v>118</v>
      </c>
      <c r="B467" t="s">
        <v>657</v>
      </c>
      <c r="C467">
        <v>250</v>
      </c>
      <c r="D467" t="s">
        <v>645</v>
      </c>
      <c r="E467" t="s">
        <v>656</v>
      </c>
    </row>
    <row r="468" spans="1:5" x14ac:dyDescent="0.2">
      <c r="A468">
        <v>118</v>
      </c>
      <c r="B468" t="s">
        <v>658</v>
      </c>
      <c r="C468">
        <v>155</v>
      </c>
      <c r="D468" t="s">
        <v>645</v>
      </c>
      <c r="E468" t="s">
        <v>656</v>
      </c>
    </row>
    <row r="469" spans="1:5" x14ac:dyDescent="0.2">
      <c r="A469">
        <v>118</v>
      </c>
      <c r="B469" t="s">
        <v>659</v>
      </c>
      <c r="C469">
        <v>100</v>
      </c>
      <c r="D469" t="s">
        <v>645</v>
      </c>
      <c r="E469" t="s">
        <v>656</v>
      </c>
    </row>
    <row r="470" spans="1:5" x14ac:dyDescent="0.2">
      <c r="A470">
        <v>119</v>
      </c>
      <c r="B470" t="s">
        <v>655</v>
      </c>
      <c r="C470">
        <v>1500</v>
      </c>
      <c r="D470" t="s">
        <v>645</v>
      </c>
      <c r="E470" t="s">
        <v>656</v>
      </c>
    </row>
    <row r="471" spans="1:5" x14ac:dyDescent="0.2">
      <c r="A471">
        <v>119</v>
      </c>
      <c r="B471" t="s">
        <v>657</v>
      </c>
      <c r="C471">
        <v>250</v>
      </c>
      <c r="D471" t="s">
        <v>645</v>
      </c>
      <c r="E471" t="s">
        <v>656</v>
      </c>
    </row>
    <row r="472" spans="1:5" x14ac:dyDescent="0.2">
      <c r="A472">
        <v>119</v>
      </c>
      <c r="B472" t="s">
        <v>658</v>
      </c>
      <c r="C472">
        <v>155</v>
      </c>
      <c r="D472" t="s">
        <v>645</v>
      </c>
      <c r="E472" t="s">
        <v>656</v>
      </c>
    </row>
    <row r="473" spans="1:5" x14ac:dyDescent="0.2">
      <c r="A473">
        <v>120</v>
      </c>
      <c r="B473" t="s">
        <v>655</v>
      </c>
      <c r="C473">
        <v>712</v>
      </c>
      <c r="D473" t="s">
        <v>645</v>
      </c>
      <c r="E473" t="s">
        <v>656</v>
      </c>
    </row>
    <row r="474" spans="1:5" x14ac:dyDescent="0.2">
      <c r="A474">
        <v>120</v>
      </c>
      <c r="B474" t="s">
        <v>657</v>
      </c>
      <c r="C474">
        <v>250</v>
      </c>
      <c r="D474" t="s">
        <v>645</v>
      </c>
      <c r="E474" t="s">
        <v>656</v>
      </c>
    </row>
    <row r="475" spans="1:5" x14ac:dyDescent="0.2">
      <c r="A475">
        <v>120</v>
      </c>
      <c r="B475" t="s">
        <v>658</v>
      </c>
      <c r="C475">
        <v>155</v>
      </c>
      <c r="D475" t="s">
        <v>645</v>
      </c>
      <c r="E475" t="s">
        <v>656</v>
      </c>
    </row>
    <row r="476" spans="1:5" x14ac:dyDescent="0.2">
      <c r="A476">
        <v>120</v>
      </c>
      <c r="B476" t="s">
        <v>659</v>
      </c>
      <c r="C476">
        <v>100</v>
      </c>
      <c r="D476" t="s">
        <v>645</v>
      </c>
      <c r="E476" t="s">
        <v>656</v>
      </c>
    </row>
    <row r="477" spans="1:5" x14ac:dyDescent="0.2">
      <c r="A477">
        <v>121</v>
      </c>
      <c r="B477" t="s">
        <v>662</v>
      </c>
      <c r="C477">
        <v>1055</v>
      </c>
      <c r="D477" t="s">
        <v>645</v>
      </c>
      <c r="E477" t="s">
        <v>656</v>
      </c>
    </row>
    <row r="478" spans="1:5" x14ac:dyDescent="0.2">
      <c r="A478">
        <v>122</v>
      </c>
      <c r="B478" t="s">
        <v>655</v>
      </c>
      <c r="C478">
        <v>375</v>
      </c>
      <c r="D478" t="s">
        <v>645</v>
      </c>
      <c r="E478" t="s">
        <v>656</v>
      </c>
    </row>
    <row r="479" spans="1:5" x14ac:dyDescent="0.2">
      <c r="A479">
        <v>122</v>
      </c>
      <c r="B479" t="s">
        <v>657</v>
      </c>
      <c r="C479">
        <v>250</v>
      </c>
      <c r="D479" t="s">
        <v>645</v>
      </c>
      <c r="E479" t="s">
        <v>656</v>
      </c>
    </row>
    <row r="480" spans="1:5" x14ac:dyDescent="0.2">
      <c r="A480">
        <v>122</v>
      </c>
      <c r="B480" t="s">
        <v>658</v>
      </c>
      <c r="C480">
        <v>155</v>
      </c>
      <c r="D480" t="s">
        <v>645</v>
      </c>
      <c r="E480" t="s">
        <v>656</v>
      </c>
    </row>
    <row r="481" spans="1:5" x14ac:dyDescent="0.2">
      <c r="A481">
        <v>122</v>
      </c>
      <c r="B481" t="s">
        <v>659</v>
      </c>
      <c r="C481">
        <v>100</v>
      </c>
      <c r="D481" t="s">
        <v>645</v>
      </c>
      <c r="E481" t="s">
        <v>656</v>
      </c>
    </row>
    <row r="482" spans="1:5" x14ac:dyDescent="0.2">
      <c r="A482">
        <v>123</v>
      </c>
      <c r="B482" t="s">
        <v>655</v>
      </c>
      <c r="C482">
        <v>900</v>
      </c>
      <c r="D482" t="s">
        <v>645</v>
      </c>
      <c r="E482" t="s">
        <v>656</v>
      </c>
    </row>
    <row r="483" spans="1:5" x14ac:dyDescent="0.2">
      <c r="A483">
        <v>123</v>
      </c>
      <c r="B483" t="s">
        <v>657</v>
      </c>
      <c r="C483">
        <v>250</v>
      </c>
      <c r="D483" t="s">
        <v>645</v>
      </c>
      <c r="E483" t="s">
        <v>656</v>
      </c>
    </row>
    <row r="484" spans="1:5" x14ac:dyDescent="0.2">
      <c r="A484">
        <v>123</v>
      </c>
      <c r="B484" t="s">
        <v>658</v>
      </c>
      <c r="C484">
        <v>155</v>
      </c>
      <c r="D484" t="s">
        <v>645</v>
      </c>
      <c r="E484" t="s">
        <v>656</v>
      </c>
    </row>
    <row r="485" spans="1:5" x14ac:dyDescent="0.2">
      <c r="A485">
        <v>124</v>
      </c>
      <c r="B485" t="s">
        <v>655</v>
      </c>
      <c r="C485">
        <v>850</v>
      </c>
      <c r="D485" t="s">
        <v>645</v>
      </c>
      <c r="E485" t="s">
        <v>656</v>
      </c>
    </row>
    <row r="486" spans="1:5" x14ac:dyDescent="0.2">
      <c r="A486">
        <v>124</v>
      </c>
      <c r="B486" t="s">
        <v>657</v>
      </c>
      <c r="C486">
        <v>250</v>
      </c>
      <c r="D486" t="s">
        <v>645</v>
      </c>
      <c r="E486" t="s">
        <v>656</v>
      </c>
    </row>
    <row r="487" spans="1:5" x14ac:dyDescent="0.2">
      <c r="A487">
        <v>124</v>
      </c>
      <c r="B487" t="s">
        <v>658</v>
      </c>
      <c r="C487">
        <v>155</v>
      </c>
      <c r="D487" t="s">
        <v>645</v>
      </c>
      <c r="E487" t="s">
        <v>656</v>
      </c>
    </row>
    <row r="488" spans="1:5" x14ac:dyDescent="0.2">
      <c r="A488">
        <v>124</v>
      </c>
      <c r="B488" t="s">
        <v>659</v>
      </c>
      <c r="C488">
        <v>100</v>
      </c>
      <c r="D488" t="s">
        <v>645</v>
      </c>
      <c r="E488" t="s">
        <v>656</v>
      </c>
    </row>
    <row r="489" spans="1:5" x14ac:dyDescent="0.2">
      <c r="A489">
        <v>125</v>
      </c>
      <c r="B489" t="s">
        <v>655</v>
      </c>
      <c r="C489">
        <v>900</v>
      </c>
      <c r="D489" t="s">
        <v>645</v>
      </c>
      <c r="E489" t="s">
        <v>656</v>
      </c>
    </row>
    <row r="490" spans="1:5" x14ac:dyDescent="0.2">
      <c r="A490">
        <v>125</v>
      </c>
      <c r="B490" t="s">
        <v>657</v>
      </c>
      <c r="C490">
        <v>250</v>
      </c>
      <c r="D490" t="s">
        <v>645</v>
      </c>
      <c r="E490" t="s">
        <v>656</v>
      </c>
    </row>
    <row r="491" spans="1:5" x14ac:dyDescent="0.2">
      <c r="A491">
        <v>125</v>
      </c>
      <c r="B491" t="s">
        <v>658</v>
      </c>
      <c r="C491">
        <v>155</v>
      </c>
      <c r="D491" t="s">
        <v>645</v>
      </c>
      <c r="E491" t="s">
        <v>656</v>
      </c>
    </row>
    <row r="492" spans="1:5" x14ac:dyDescent="0.2">
      <c r="A492">
        <v>126</v>
      </c>
      <c r="B492" t="s">
        <v>655</v>
      </c>
      <c r="C492">
        <v>900</v>
      </c>
      <c r="D492" t="s">
        <v>645</v>
      </c>
      <c r="E492" t="s">
        <v>656</v>
      </c>
    </row>
    <row r="493" spans="1:5" x14ac:dyDescent="0.2">
      <c r="A493">
        <v>126</v>
      </c>
      <c r="B493" t="s">
        <v>657</v>
      </c>
      <c r="C493">
        <v>250</v>
      </c>
      <c r="D493" t="s">
        <v>645</v>
      </c>
      <c r="E493" t="s">
        <v>656</v>
      </c>
    </row>
    <row r="494" spans="1:5" x14ac:dyDescent="0.2">
      <c r="A494">
        <v>126</v>
      </c>
      <c r="B494" t="s">
        <v>658</v>
      </c>
      <c r="C494">
        <v>155</v>
      </c>
      <c r="D494" t="s">
        <v>645</v>
      </c>
      <c r="E494" t="s">
        <v>656</v>
      </c>
    </row>
    <row r="495" spans="1:5" x14ac:dyDescent="0.2">
      <c r="A495">
        <v>127</v>
      </c>
      <c r="B495" t="s">
        <v>655</v>
      </c>
      <c r="C495">
        <v>900</v>
      </c>
      <c r="D495" t="s">
        <v>645</v>
      </c>
      <c r="E495" t="s">
        <v>656</v>
      </c>
    </row>
    <row r="496" spans="1:5" x14ac:dyDescent="0.2">
      <c r="A496">
        <v>127</v>
      </c>
      <c r="B496" t="s">
        <v>657</v>
      </c>
      <c r="C496">
        <v>250</v>
      </c>
      <c r="D496" t="s">
        <v>645</v>
      </c>
      <c r="E496" t="s">
        <v>656</v>
      </c>
    </row>
    <row r="497" spans="1:5" x14ac:dyDescent="0.2">
      <c r="A497">
        <v>127</v>
      </c>
      <c r="B497" t="s">
        <v>658</v>
      </c>
      <c r="C497">
        <v>155</v>
      </c>
      <c r="D497" t="s">
        <v>645</v>
      </c>
      <c r="E497" t="s">
        <v>656</v>
      </c>
    </row>
    <row r="498" spans="1:5" x14ac:dyDescent="0.2">
      <c r="A498">
        <v>128</v>
      </c>
      <c r="B498" t="s">
        <v>655</v>
      </c>
      <c r="C498">
        <v>1500</v>
      </c>
      <c r="D498" t="s">
        <v>645</v>
      </c>
      <c r="E498" t="s">
        <v>656</v>
      </c>
    </row>
    <row r="499" spans="1:5" x14ac:dyDescent="0.2">
      <c r="A499">
        <v>128</v>
      </c>
      <c r="B499" t="s">
        <v>657</v>
      </c>
      <c r="C499">
        <v>250</v>
      </c>
      <c r="D499" t="s">
        <v>645</v>
      </c>
      <c r="E499" t="s">
        <v>656</v>
      </c>
    </row>
    <row r="500" spans="1:5" x14ac:dyDescent="0.2">
      <c r="A500">
        <v>128</v>
      </c>
      <c r="B500" t="s">
        <v>658</v>
      </c>
      <c r="C500">
        <v>155</v>
      </c>
      <c r="D500" t="s">
        <v>645</v>
      </c>
      <c r="E500" t="s">
        <v>656</v>
      </c>
    </row>
    <row r="501" spans="1:5" x14ac:dyDescent="0.2">
      <c r="A501">
        <v>129</v>
      </c>
      <c r="B501" t="s">
        <v>655</v>
      </c>
      <c r="C501">
        <v>900</v>
      </c>
      <c r="D501" t="s">
        <v>645</v>
      </c>
      <c r="E501" t="s">
        <v>656</v>
      </c>
    </row>
    <row r="502" spans="1:5" x14ac:dyDescent="0.2">
      <c r="A502">
        <v>129</v>
      </c>
      <c r="B502" t="s">
        <v>657</v>
      </c>
      <c r="C502">
        <v>250</v>
      </c>
      <c r="D502" t="s">
        <v>645</v>
      </c>
      <c r="E502" t="s">
        <v>656</v>
      </c>
    </row>
    <row r="503" spans="1:5" x14ac:dyDescent="0.2">
      <c r="A503">
        <v>129</v>
      </c>
      <c r="B503" t="s">
        <v>658</v>
      </c>
      <c r="C503">
        <v>155</v>
      </c>
      <c r="D503" t="s">
        <v>645</v>
      </c>
      <c r="E503" t="s">
        <v>656</v>
      </c>
    </row>
    <row r="504" spans="1:5" x14ac:dyDescent="0.2">
      <c r="A504">
        <v>130</v>
      </c>
      <c r="B504" t="s">
        <v>655</v>
      </c>
      <c r="C504">
        <v>900</v>
      </c>
      <c r="D504" t="s">
        <v>645</v>
      </c>
      <c r="E504" t="s">
        <v>656</v>
      </c>
    </row>
    <row r="505" spans="1:5" x14ac:dyDescent="0.2">
      <c r="A505">
        <v>130</v>
      </c>
      <c r="B505" t="s">
        <v>657</v>
      </c>
      <c r="C505">
        <v>250</v>
      </c>
      <c r="D505" t="s">
        <v>645</v>
      </c>
      <c r="E505" t="s">
        <v>656</v>
      </c>
    </row>
    <row r="506" spans="1:5" x14ac:dyDescent="0.2">
      <c r="A506">
        <v>130</v>
      </c>
      <c r="B506" t="s">
        <v>658</v>
      </c>
      <c r="C506">
        <v>155</v>
      </c>
      <c r="D506" t="s">
        <v>645</v>
      </c>
      <c r="E506" t="s">
        <v>656</v>
      </c>
    </row>
    <row r="507" spans="1:5" x14ac:dyDescent="0.2">
      <c r="A507">
        <v>131</v>
      </c>
      <c r="B507" t="s">
        <v>655</v>
      </c>
      <c r="C507">
        <v>900</v>
      </c>
      <c r="D507" t="s">
        <v>645</v>
      </c>
      <c r="E507" t="s">
        <v>656</v>
      </c>
    </row>
    <row r="508" spans="1:5" x14ac:dyDescent="0.2">
      <c r="A508">
        <v>131</v>
      </c>
      <c r="B508" t="s">
        <v>657</v>
      </c>
      <c r="C508">
        <v>250</v>
      </c>
      <c r="D508" t="s">
        <v>645</v>
      </c>
      <c r="E508" t="s">
        <v>656</v>
      </c>
    </row>
    <row r="509" spans="1:5" x14ac:dyDescent="0.2">
      <c r="A509">
        <v>131</v>
      </c>
      <c r="B509" t="s">
        <v>658</v>
      </c>
      <c r="C509">
        <v>155</v>
      </c>
      <c r="D509" t="s">
        <v>645</v>
      </c>
      <c r="E509" t="s">
        <v>656</v>
      </c>
    </row>
    <row r="510" spans="1:5" x14ac:dyDescent="0.2">
      <c r="A510">
        <v>132</v>
      </c>
      <c r="B510" t="s">
        <v>655</v>
      </c>
      <c r="C510">
        <v>375</v>
      </c>
      <c r="D510" t="s">
        <v>645</v>
      </c>
      <c r="E510" t="s">
        <v>656</v>
      </c>
    </row>
    <row r="511" spans="1:5" x14ac:dyDescent="0.2">
      <c r="A511">
        <v>132</v>
      </c>
      <c r="B511" t="s">
        <v>657</v>
      </c>
      <c r="C511">
        <v>250</v>
      </c>
      <c r="D511" t="s">
        <v>645</v>
      </c>
      <c r="E511" t="s">
        <v>656</v>
      </c>
    </row>
    <row r="512" spans="1:5" x14ac:dyDescent="0.2">
      <c r="A512">
        <v>132</v>
      </c>
      <c r="B512" t="s">
        <v>658</v>
      </c>
      <c r="C512">
        <v>155</v>
      </c>
      <c r="D512" t="s">
        <v>645</v>
      </c>
      <c r="E512" t="s">
        <v>656</v>
      </c>
    </row>
    <row r="513" spans="1:5" x14ac:dyDescent="0.2">
      <c r="A513">
        <v>132</v>
      </c>
      <c r="B513" t="s">
        <v>659</v>
      </c>
      <c r="C513">
        <v>100</v>
      </c>
      <c r="D513" t="s">
        <v>645</v>
      </c>
      <c r="E513" t="s">
        <v>656</v>
      </c>
    </row>
    <row r="514" spans="1:5" x14ac:dyDescent="0.2">
      <c r="A514">
        <v>133</v>
      </c>
      <c r="B514" t="s">
        <v>655</v>
      </c>
      <c r="C514">
        <v>400</v>
      </c>
      <c r="D514" t="s">
        <v>645</v>
      </c>
      <c r="E514" t="s">
        <v>656</v>
      </c>
    </row>
    <row r="515" spans="1:5" x14ac:dyDescent="0.2">
      <c r="A515">
        <v>133</v>
      </c>
      <c r="B515" t="s">
        <v>657</v>
      </c>
      <c r="C515">
        <v>250</v>
      </c>
      <c r="D515" t="s">
        <v>645</v>
      </c>
      <c r="E515" t="s">
        <v>656</v>
      </c>
    </row>
    <row r="516" spans="1:5" x14ac:dyDescent="0.2">
      <c r="A516">
        <v>133</v>
      </c>
      <c r="B516" t="s">
        <v>658</v>
      </c>
      <c r="C516">
        <v>155</v>
      </c>
      <c r="D516" t="s">
        <v>645</v>
      </c>
      <c r="E516" t="s">
        <v>656</v>
      </c>
    </row>
    <row r="517" spans="1:5" x14ac:dyDescent="0.2">
      <c r="A517">
        <v>133</v>
      </c>
      <c r="B517" t="s">
        <v>659</v>
      </c>
      <c r="C517">
        <v>412.5</v>
      </c>
      <c r="D517" t="s">
        <v>645</v>
      </c>
      <c r="E517" t="s">
        <v>656</v>
      </c>
    </row>
    <row r="518" spans="1:5" x14ac:dyDescent="0.2">
      <c r="A518">
        <v>134</v>
      </c>
      <c r="B518" t="s">
        <v>655</v>
      </c>
      <c r="C518">
        <v>400</v>
      </c>
      <c r="D518" t="s">
        <v>645</v>
      </c>
      <c r="E518" t="s">
        <v>656</v>
      </c>
    </row>
    <row r="519" spans="1:5" x14ac:dyDescent="0.2">
      <c r="A519">
        <v>134</v>
      </c>
      <c r="B519" t="s">
        <v>657</v>
      </c>
      <c r="C519">
        <v>250</v>
      </c>
      <c r="D519" t="s">
        <v>645</v>
      </c>
      <c r="E519" t="s">
        <v>656</v>
      </c>
    </row>
    <row r="520" spans="1:5" x14ac:dyDescent="0.2">
      <c r="A520">
        <v>134</v>
      </c>
      <c r="B520" t="s">
        <v>658</v>
      </c>
      <c r="C520">
        <v>155</v>
      </c>
      <c r="D520" t="s">
        <v>645</v>
      </c>
      <c r="E520" t="s">
        <v>656</v>
      </c>
    </row>
    <row r="521" spans="1:5" x14ac:dyDescent="0.2">
      <c r="A521">
        <v>134</v>
      </c>
      <c r="B521" t="s">
        <v>659</v>
      </c>
      <c r="C521">
        <v>412.5</v>
      </c>
      <c r="D521" t="s">
        <v>645</v>
      </c>
      <c r="E521" t="s">
        <v>656</v>
      </c>
    </row>
    <row r="522" spans="1:5" x14ac:dyDescent="0.2">
      <c r="A522">
        <v>135</v>
      </c>
      <c r="B522" t="s">
        <v>655</v>
      </c>
      <c r="C522">
        <v>400</v>
      </c>
      <c r="D522" t="s">
        <v>645</v>
      </c>
      <c r="E522" t="s">
        <v>656</v>
      </c>
    </row>
    <row r="523" spans="1:5" x14ac:dyDescent="0.2">
      <c r="A523">
        <v>135</v>
      </c>
      <c r="B523" t="s">
        <v>657</v>
      </c>
      <c r="C523">
        <v>250</v>
      </c>
      <c r="D523" t="s">
        <v>645</v>
      </c>
      <c r="E523" t="s">
        <v>656</v>
      </c>
    </row>
    <row r="524" spans="1:5" x14ac:dyDescent="0.2">
      <c r="A524">
        <v>135</v>
      </c>
      <c r="B524" t="s">
        <v>658</v>
      </c>
      <c r="C524">
        <v>155</v>
      </c>
      <c r="D524" t="s">
        <v>645</v>
      </c>
      <c r="E524" t="s">
        <v>656</v>
      </c>
    </row>
    <row r="525" spans="1:5" x14ac:dyDescent="0.2">
      <c r="A525">
        <v>135</v>
      </c>
      <c r="B525" t="s">
        <v>659</v>
      </c>
      <c r="C525">
        <v>412.5</v>
      </c>
      <c r="D525" t="s">
        <v>645</v>
      </c>
      <c r="E525" t="s">
        <v>656</v>
      </c>
    </row>
    <row r="526" spans="1:5" x14ac:dyDescent="0.2">
      <c r="A526">
        <v>136</v>
      </c>
      <c r="B526" t="s">
        <v>655</v>
      </c>
      <c r="C526">
        <v>900</v>
      </c>
      <c r="D526" t="s">
        <v>645</v>
      </c>
      <c r="E526" t="s">
        <v>656</v>
      </c>
    </row>
    <row r="527" spans="1:5" x14ac:dyDescent="0.2">
      <c r="A527">
        <v>136</v>
      </c>
      <c r="B527" t="s">
        <v>657</v>
      </c>
      <c r="C527">
        <v>250</v>
      </c>
      <c r="D527" t="s">
        <v>645</v>
      </c>
      <c r="E527" t="s">
        <v>656</v>
      </c>
    </row>
    <row r="528" spans="1:5" x14ac:dyDescent="0.2">
      <c r="A528">
        <v>136</v>
      </c>
      <c r="B528" t="s">
        <v>658</v>
      </c>
      <c r="C528">
        <v>155</v>
      </c>
      <c r="D528" t="s">
        <v>645</v>
      </c>
      <c r="E528" t="s">
        <v>656</v>
      </c>
    </row>
    <row r="529" spans="1:5" x14ac:dyDescent="0.2">
      <c r="A529">
        <v>137</v>
      </c>
      <c r="B529" t="s">
        <v>655</v>
      </c>
      <c r="C529">
        <v>900</v>
      </c>
      <c r="D529" t="s">
        <v>645</v>
      </c>
      <c r="E529" t="s">
        <v>656</v>
      </c>
    </row>
    <row r="530" spans="1:5" x14ac:dyDescent="0.2">
      <c r="A530">
        <v>137</v>
      </c>
      <c r="B530" t="s">
        <v>657</v>
      </c>
      <c r="C530">
        <v>250</v>
      </c>
      <c r="D530" t="s">
        <v>645</v>
      </c>
      <c r="E530" t="s">
        <v>656</v>
      </c>
    </row>
    <row r="531" spans="1:5" x14ac:dyDescent="0.2">
      <c r="A531">
        <v>137</v>
      </c>
      <c r="B531" t="s">
        <v>658</v>
      </c>
      <c r="C531">
        <v>155</v>
      </c>
      <c r="D531" t="s">
        <v>645</v>
      </c>
      <c r="E531" t="s">
        <v>656</v>
      </c>
    </row>
    <row r="532" spans="1:5" x14ac:dyDescent="0.2">
      <c r="A532">
        <v>138</v>
      </c>
      <c r="B532" t="s">
        <v>655</v>
      </c>
      <c r="C532">
        <v>900</v>
      </c>
      <c r="D532" t="s">
        <v>645</v>
      </c>
      <c r="E532" t="s">
        <v>656</v>
      </c>
    </row>
    <row r="533" spans="1:5" x14ac:dyDescent="0.2">
      <c r="A533">
        <v>138</v>
      </c>
      <c r="B533" t="s">
        <v>657</v>
      </c>
      <c r="C533">
        <v>250</v>
      </c>
      <c r="D533" t="s">
        <v>645</v>
      </c>
      <c r="E533" t="s">
        <v>656</v>
      </c>
    </row>
    <row r="534" spans="1:5" x14ac:dyDescent="0.2">
      <c r="A534">
        <v>138</v>
      </c>
      <c r="B534" t="s">
        <v>658</v>
      </c>
      <c r="C534">
        <v>155</v>
      </c>
      <c r="D534" t="s">
        <v>645</v>
      </c>
      <c r="E534" t="s">
        <v>656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0</v>
      </c>
      <c r="B4" t="s">
        <v>664</v>
      </c>
      <c r="C4">
        <v>0</v>
      </c>
      <c r="D4" t="s">
        <v>666</v>
      </c>
      <c r="E4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>
        <v>0</v>
      </c>
      <c r="B4" t="s">
        <v>664</v>
      </c>
      <c r="C4">
        <v>0</v>
      </c>
      <c r="D4" t="s">
        <v>666</v>
      </c>
      <c r="E4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>
        <v>0</v>
      </c>
      <c r="B4" t="s">
        <v>664</v>
      </c>
      <c r="C4">
        <v>0</v>
      </c>
      <c r="D4" t="s">
        <v>667</v>
      </c>
      <c r="E4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0</v>
      </c>
      <c r="B4" t="s">
        <v>663</v>
      </c>
      <c r="C4" t="s">
        <v>663</v>
      </c>
      <c r="D4" t="s">
        <v>666</v>
      </c>
      <c r="E4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>
        <v>0</v>
      </c>
      <c r="B4" t="s">
        <v>663</v>
      </c>
      <c r="C4">
        <v>0</v>
      </c>
      <c r="D4" t="s">
        <v>666</v>
      </c>
      <c r="E4" t="s">
        <v>665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3" workbookViewId="0">
      <selection activeCell="I19" sqref="I19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14.28515625" style="24" customWidth="1"/>
    <col min="4" max="4" width="8.28515625" customWidth="1"/>
    <col min="5" max="5" width="12.2851562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s="24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25" t="s">
        <v>90</v>
      </c>
      <c r="D3" s="5" t="s">
        <v>82</v>
      </c>
      <c r="E3" s="5" t="s">
        <v>91</v>
      </c>
    </row>
    <row r="4" spans="1:5" x14ac:dyDescent="0.2">
      <c r="A4">
        <v>1</v>
      </c>
      <c r="B4" t="s">
        <v>666</v>
      </c>
      <c r="C4" s="24">
        <v>64122.12</v>
      </c>
      <c r="E4" s="23" t="s">
        <v>644</v>
      </c>
    </row>
    <row r="5" spans="1:5" x14ac:dyDescent="0.2">
      <c r="A5">
        <v>2</v>
      </c>
      <c r="B5" t="s">
        <v>666</v>
      </c>
      <c r="C5" s="24">
        <v>21848.1</v>
      </c>
      <c r="E5" s="23" t="s">
        <v>644</v>
      </c>
    </row>
    <row r="6" spans="1:5" x14ac:dyDescent="0.2">
      <c r="A6">
        <v>3</v>
      </c>
      <c r="B6" t="s">
        <v>666</v>
      </c>
      <c r="C6" s="24">
        <f>+'Reporte de Formatos'!L10+'Reporte de Formatos'!M10</f>
        <v>19357.82</v>
      </c>
      <c r="E6" s="23" t="s">
        <v>644</v>
      </c>
    </row>
    <row r="7" spans="1:5" x14ac:dyDescent="0.2">
      <c r="A7">
        <v>4</v>
      </c>
      <c r="B7" t="s">
        <v>666</v>
      </c>
      <c r="C7" s="24">
        <f>+'Reporte de Formatos'!L11+'Reporte de Formatos'!M11</f>
        <v>20136.560000000001</v>
      </c>
      <c r="E7" s="23" t="s">
        <v>644</v>
      </c>
    </row>
    <row r="8" spans="1:5" x14ac:dyDescent="0.2">
      <c r="A8">
        <v>5</v>
      </c>
      <c r="B8" t="s">
        <v>666</v>
      </c>
      <c r="C8" s="24">
        <f>+'Reporte de Formatos'!L12+'Reporte de Formatos'!M12</f>
        <v>21185.38</v>
      </c>
      <c r="E8" s="23" t="s">
        <v>644</v>
      </c>
    </row>
    <row r="9" spans="1:5" x14ac:dyDescent="0.2">
      <c r="A9">
        <v>6</v>
      </c>
      <c r="B9" t="s">
        <v>666</v>
      </c>
      <c r="C9" s="24">
        <f>+'Reporte de Formatos'!L13+'Reporte de Formatos'!M13</f>
        <v>22067.08</v>
      </c>
      <c r="E9" s="23" t="s">
        <v>644</v>
      </c>
    </row>
    <row r="10" spans="1:5" x14ac:dyDescent="0.2">
      <c r="A10">
        <v>7</v>
      </c>
      <c r="B10" t="s">
        <v>666</v>
      </c>
      <c r="C10" s="24">
        <f>+'Reporte de Formatos'!L14+'Reporte de Formatos'!M14</f>
        <v>21848.1</v>
      </c>
      <c r="E10" s="23" t="s">
        <v>644</v>
      </c>
    </row>
    <row r="11" spans="1:5" x14ac:dyDescent="0.2">
      <c r="A11">
        <v>8</v>
      </c>
      <c r="B11" t="s">
        <v>666</v>
      </c>
      <c r="C11" s="24">
        <f>+'Reporte de Formatos'!L15+'Reporte de Formatos'!M15</f>
        <v>21848.1</v>
      </c>
      <c r="E11" s="23" t="s">
        <v>644</v>
      </c>
    </row>
    <row r="12" spans="1:5" x14ac:dyDescent="0.2">
      <c r="A12">
        <v>9</v>
      </c>
      <c r="B12" t="s">
        <v>666</v>
      </c>
      <c r="C12" s="24">
        <f>+'Reporte de Formatos'!L16+'Reporte de Formatos'!M16</f>
        <v>19268.599999999999</v>
      </c>
      <c r="E12" s="23" t="s">
        <v>644</v>
      </c>
    </row>
    <row r="13" spans="1:5" x14ac:dyDescent="0.2">
      <c r="A13">
        <v>10</v>
      </c>
      <c r="B13" t="s">
        <v>666</v>
      </c>
      <c r="C13" s="24">
        <f>+'Reporte de Formatos'!L17+'Reporte de Formatos'!M17</f>
        <v>15011.740000000002</v>
      </c>
      <c r="E13" s="23" t="s">
        <v>644</v>
      </c>
    </row>
    <row r="14" spans="1:5" x14ac:dyDescent="0.2">
      <c r="A14">
        <v>11</v>
      </c>
      <c r="B14" t="s">
        <v>666</v>
      </c>
      <c r="C14" s="24">
        <f>+'Reporte de Formatos'!L18+'Reporte de Formatos'!M18</f>
        <v>21697.1</v>
      </c>
      <c r="E14" s="23" t="s">
        <v>644</v>
      </c>
    </row>
    <row r="15" spans="1:5" x14ac:dyDescent="0.2">
      <c r="A15">
        <v>12</v>
      </c>
      <c r="B15" t="s">
        <v>666</v>
      </c>
      <c r="C15" s="24">
        <f>+'Reporte de Formatos'!L19+'Reporte de Formatos'!M19</f>
        <v>22086.34</v>
      </c>
      <c r="E15" s="23" t="s">
        <v>644</v>
      </c>
    </row>
    <row r="16" spans="1:5" x14ac:dyDescent="0.2">
      <c r="A16">
        <v>13</v>
      </c>
      <c r="B16" t="s">
        <v>666</v>
      </c>
      <c r="C16" s="24">
        <f>+'Reporte de Formatos'!L20+'Reporte de Formatos'!M20</f>
        <v>19192.5</v>
      </c>
      <c r="E16" s="23" t="s">
        <v>644</v>
      </c>
    </row>
    <row r="17" spans="1:5" x14ac:dyDescent="0.2">
      <c r="A17">
        <v>14</v>
      </c>
      <c r="B17" t="s">
        <v>666</v>
      </c>
      <c r="C17" s="24">
        <f>+'Reporte de Formatos'!L21+'Reporte de Formatos'!M21</f>
        <v>13839.86</v>
      </c>
      <c r="E17" s="23" t="s">
        <v>644</v>
      </c>
    </row>
    <row r="18" spans="1:5" x14ac:dyDescent="0.2">
      <c r="A18">
        <v>15</v>
      </c>
      <c r="B18" t="s">
        <v>666</v>
      </c>
      <c r="C18" s="24">
        <f>+'Reporte de Formatos'!L22+'Reporte de Formatos'!M22</f>
        <v>15416.16</v>
      </c>
      <c r="E18" s="23" t="s">
        <v>644</v>
      </c>
    </row>
    <row r="19" spans="1:5" x14ac:dyDescent="0.2">
      <c r="A19">
        <v>16</v>
      </c>
      <c r="B19" t="s">
        <v>666</v>
      </c>
      <c r="C19" s="24">
        <f>+'Reporte de Formatos'!L23+'Reporte de Formatos'!M23</f>
        <v>9493.25</v>
      </c>
      <c r="E19" s="23" t="s">
        <v>644</v>
      </c>
    </row>
    <row r="20" spans="1:5" x14ac:dyDescent="0.2">
      <c r="A20">
        <v>17</v>
      </c>
      <c r="B20" t="s">
        <v>666</v>
      </c>
      <c r="C20" s="24">
        <f>+'Reporte de Formatos'!L24+'Reporte de Formatos'!M24</f>
        <v>14476.32</v>
      </c>
      <c r="E20" s="23" t="s">
        <v>644</v>
      </c>
    </row>
    <row r="21" spans="1:5" x14ac:dyDescent="0.2">
      <c r="A21">
        <v>18</v>
      </c>
      <c r="B21" t="s">
        <v>666</v>
      </c>
      <c r="C21" s="24">
        <f>+'Reporte de Formatos'!L25+'Reporte de Formatos'!M25</f>
        <v>15501.54</v>
      </c>
      <c r="E21" s="23" t="s">
        <v>644</v>
      </c>
    </row>
    <row r="22" spans="1:5" x14ac:dyDescent="0.2">
      <c r="A22">
        <v>19</v>
      </c>
      <c r="B22" t="s">
        <v>666</v>
      </c>
      <c r="C22" s="24">
        <f>+'Reporte de Formatos'!L26+'Reporte de Formatos'!M26</f>
        <v>22305.74</v>
      </c>
      <c r="E22" s="23" t="s">
        <v>644</v>
      </c>
    </row>
    <row r="23" spans="1:5" x14ac:dyDescent="0.2">
      <c r="A23">
        <v>20</v>
      </c>
      <c r="B23" t="s">
        <v>666</v>
      </c>
      <c r="C23" s="24">
        <f>+'Reporte de Formatos'!L27+'Reporte de Formatos'!M27</f>
        <v>18365.64</v>
      </c>
      <c r="E23" s="23" t="s">
        <v>644</v>
      </c>
    </row>
    <row r="24" spans="1:5" x14ac:dyDescent="0.2">
      <c r="A24">
        <v>21</v>
      </c>
      <c r="B24" t="s">
        <v>666</v>
      </c>
      <c r="C24" s="24">
        <f>+'Reporte de Formatos'!L28+'Reporte de Formatos'!M28</f>
        <v>15801.199999999999</v>
      </c>
      <c r="E24" s="23" t="s">
        <v>644</v>
      </c>
    </row>
    <row r="25" spans="1:5" x14ac:dyDescent="0.2">
      <c r="A25">
        <v>22</v>
      </c>
      <c r="B25" t="s">
        <v>666</v>
      </c>
      <c r="C25" s="24">
        <f>+'Reporte de Formatos'!L29+'Reporte de Formatos'!M29</f>
        <v>18134.12</v>
      </c>
      <c r="E25" s="23" t="s">
        <v>644</v>
      </c>
    </row>
    <row r="26" spans="1:5" x14ac:dyDescent="0.2">
      <c r="A26">
        <v>23</v>
      </c>
      <c r="B26" t="s">
        <v>666</v>
      </c>
      <c r="C26" s="24">
        <f>+'Reporte de Formatos'!L30+'Reporte de Formatos'!M30</f>
        <v>21805.74</v>
      </c>
      <c r="E26" s="23" t="s">
        <v>644</v>
      </c>
    </row>
    <row r="27" spans="1:5" x14ac:dyDescent="0.2">
      <c r="A27">
        <v>24</v>
      </c>
      <c r="B27" t="s">
        <v>666</v>
      </c>
      <c r="C27" s="24">
        <f>+'Reporte de Formatos'!L31+'Reporte de Formatos'!M31</f>
        <v>20117.699999999997</v>
      </c>
      <c r="E27" s="23" t="s">
        <v>644</v>
      </c>
    </row>
    <row r="28" spans="1:5" x14ac:dyDescent="0.2">
      <c r="A28">
        <v>25</v>
      </c>
      <c r="B28" t="s">
        <v>666</v>
      </c>
      <c r="C28" s="24">
        <f>+'Reporte de Formatos'!L32+'Reporte de Formatos'!M32</f>
        <v>7546.5300000000007</v>
      </c>
      <c r="E28" s="23" t="s">
        <v>644</v>
      </c>
    </row>
    <row r="29" spans="1:5" x14ac:dyDescent="0.2">
      <c r="A29">
        <v>26</v>
      </c>
      <c r="B29" t="s">
        <v>666</v>
      </c>
      <c r="C29" s="24">
        <f>+'Reporte de Formatos'!L33+'Reporte de Formatos'!M33</f>
        <v>13681.42</v>
      </c>
      <c r="E29" s="23" t="s">
        <v>644</v>
      </c>
    </row>
    <row r="30" spans="1:5" x14ac:dyDescent="0.2">
      <c r="A30">
        <v>27</v>
      </c>
      <c r="B30" t="s">
        <v>666</v>
      </c>
      <c r="C30" s="24">
        <f>+'Reporte de Formatos'!L34+'Reporte de Formatos'!M34</f>
        <v>17161.78</v>
      </c>
      <c r="E30" s="23" t="s">
        <v>644</v>
      </c>
    </row>
    <row r="31" spans="1:5" x14ac:dyDescent="0.2">
      <c r="A31">
        <v>28</v>
      </c>
      <c r="B31" t="s">
        <v>666</v>
      </c>
      <c r="C31" s="24">
        <f>+'Reporte de Formatos'!L35+'Reporte de Formatos'!M35</f>
        <v>16690.12</v>
      </c>
      <c r="E31" s="23" t="s">
        <v>644</v>
      </c>
    </row>
    <row r="32" spans="1:5" x14ac:dyDescent="0.2">
      <c r="A32">
        <v>29</v>
      </c>
      <c r="B32" t="s">
        <v>666</v>
      </c>
      <c r="C32" s="24">
        <f>+'Reporte de Formatos'!L36+'Reporte de Formatos'!M36</f>
        <v>13718.82</v>
      </c>
      <c r="E32" s="23" t="s">
        <v>644</v>
      </c>
    </row>
    <row r="33" spans="1:5" x14ac:dyDescent="0.2">
      <c r="A33">
        <v>30</v>
      </c>
      <c r="B33" t="s">
        <v>666</v>
      </c>
      <c r="C33" s="24">
        <f>+'Reporte de Formatos'!L37+'Reporte de Formatos'!M37</f>
        <v>18584.82</v>
      </c>
      <c r="E33" s="23" t="s">
        <v>644</v>
      </c>
    </row>
    <row r="34" spans="1:5" x14ac:dyDescent="0.2">
      <c r="A34">
        <v>31</v>
      </c>
      <c r="B34" t="s">
        <v>666</v>
      </c>
      <c r="C34" s="24">
        <f>+'Reporte de Formatos'!L38+'Reporte de Formatos'!M38</f>
        <v>18808.3</v>
      </c>
      <c r="E34" s="23" t="s">
        <v>644</v>
      </c>
    </row>
    <row r="35" spans="1:5" x14ac:dyDescent="0.2">
      <c r="A35">
        <v>32</v>
      </c>
      <c r="B35" t="s">
        <v>666</v>
      </c>
      <c r="C35" s="24">
        <f>+'Reporte de Formatos'!L39+'Reporte de Formatos'!M39</f>
        <v>15506.96</v>
      </c>
      <c r="E35" s="23" t="s">
        <v>644</v>
      </c>
    </row>
    <row r="36" spans="1:5" x14ac:dyDescent="0.2">
      <c r="A36">
        <v>33</v>
      </c>
      <c r="B36" t="s">
        <v>666</v>
      </c>
      <c r="C36" s="24">
        <f>+'Reporte de Formatos'!L40+'Reporte de Formatos'!M40</f>
        <v>13494.56</v>
      </c>
      <c r="E36" s="23" t="s">
        <v>644</v>
      </c>
    </row>
    <row r="37" spans="1:5" x14ac:dyDescent="0.2">
      <c r="A37">
        <v>34</v>
      </c>
      <c r="B37" t="s">
        <v>666</v>
      </c>
      <c r="C37" s="24">
        <f>+'Reporte de Formatos'!L41+'Reporte de Formatos'!M41</f>
        <v>10311</v>
      </c>
      <c r="E37" s="23" t="s">
        <v>644</v>
      </c>
    </row>
    <row r="38" spans="1:5" x14ac:dyDescent="0.2">
      <c r="A38">
        <v>35</v>
      </c>
      <c r="B38" t="s">
        <v>666</v>
      </c>
      <c r="C38" s="24">
        <f>+'Reporte de Formatos'!L42+'Reporte de Formatos'!M42</f>
        <v>17881.52</v>
      </c>
      <c r="E38" s="23" t="s">
        <v>644</v>
      </c>
    </row>
    <row r="39" spans="1:5" x14ac:dyDescent="0.2">
      <c r="A39">
        <v>36</v>
      </c>
      <c r="B39" t="s">
        <v>666</v>
      </c>
      <c r="C39" s="24">
        <f>+'Reporte de Formatos'!L43+'Reporte de Formatos'!M43</f>
        <v>14267.119999999999</v>
      </c>
      <c r="E39" s="23" t="s">
        <v>644</v>
      </c>
    </row>
    <row r="40" spans="1:5" x14ac:dyDescent="0.2">
      <c r="A40">
        <v>37</v>
      </c>
      <c r="B40" t="s">
        <v>666</v>
      </c>
      <c r="C40" s="24">
        <f>+'Reporte de Formatos'!L44+'Reporte de Formatos'!M44</f>
        <v>19357.82</v>
      </c>
      <c r="E40" s="23" t="s">
        <v>644</v>
      </c>
    </row>
    <row r="41" spans="1:5" x14ac:dyDescent="0.2">
      <c r="A41">
        <v>38</v>
      </c>
      <c r="B41" t="s">
        <v>666</v>
      </c>
      <c r="C41" s="24">
        <f>+'Reporte de Formatos'!L45+'Reporte de Formatos'!M45</f>
        <v>17502.080000000002</v>
      </c>
      <c r="E41" s="23" t="s">
        <v>644</v>
      </c>
    </row>
    <row r="42" spans="1:5" x14ac:dyDescent="0.2">
      <c r="A42">
        <v>39</v>
      </c>
      <c r="B42" t="s">
        <v>666</v>
      </c>
      <c r="C42" s="24">
        <f>+'Reporte de Formatos'!L46+'Reporte de Formatos'!M46</f>
        <v>24998.98</v>
      </c>
      <c r="E42" s="23" t="s">
        <v>644</v>
      </c>
    </row>
    <row r="43" spans="1:5" x14ac:dyDescent="0.2">
      <c r="A43">
        <v>40</v>
      </c>
      <c r="B43" t="s">
        <v>666</v>
      </c>
      <c r="C43" s="24">
        <f>+'Reporte de Formatos'!L47+'Reporte de Formatos'!M47</f>
        <v>21848.1</v>
      </c>
      <c r="E43" s="23" t="s">
        <v>644</v>
      </c>
    </row>
    <row r="44" spans="1:5" x14ac:dyDescent="0.2">
      <c r="A44">
        <v>41</v>
      </c>
      <c r="B44" t="s">
        <v>666</v>
      </c>
      <c r="C44" s="24">
        <f>+'Reporte de Formatos'!L48+'Reporte de Formatos'!M48</f>
        <v>19357.82</v>
      </c>
      <c r="E44" s="23" t="s">
        <v>644</v>
      </c>
    </row>
    <row r="45" spans="1:5" x14ac:dyDescent="0.2">
      <c r="A45">
        <v>42</v>
      </c>
      <c r="B45" t="s">
        <v>666</v>
      </c>
      <c r="C45" s="24">
        <f>+'Reporte de Formatos'!L49+'Reporte de Formatos'!M49</f>
        <v>21581.440000000002</v>
      </c>
      <c r="E45" s="23" t="s">
        <v>644</v>
      </c>
    </row>
    <row r="46" spans="1:5" x14ac:dyDescent="0.2">
      <c r="A46">
        <v>43</v>
      </c>
      <c r="B46" t="s">
        <v>666</v>
      </c>
      <c r="C46" s="24">
        <f>+'Reporte de Formatos'!L50+'Reporte de Formatos'!M50</f>
        <v>22459.32</v>
      </c>
      <c r="E46" s="23" t="s">
        <v>644</v>
      </c>
    </row>
    <row r="47" spans="1:5" x14ac:dyDescent="0.2">
      <c r="A47">
        <v>44</v>
      </c>
      <c r="B47" t="s">
        <v>666</v>
      </c>
      <c r="C47" s="24">
        <f>+'Reporte de Formatos'!L51+'Reporte de Formatos'!M51</f>
        <v>24818.86</v>
      </c>
      <c r="E47" s="23" t="s">
        <v>644</v>
      </c>
    </row>
    <row r="48" spans="1:5" x14ac:dyDescent="0.2">
      <c r="A48">
        <v>45</v>
      </c>
      <c r="B48" t="s">
        <v>666</v>
      </c>
      <c r="C48" s="24">
        <f>+'Reporte de Formatos'!L52+'Reporte de Formatos'!M52</f>
        <v>24001.82</v>
      </c>
      <c r="E48" s="23" t="s">
        <v>644</v>
      </c>
    </row>
    <row r="49" spans="1:5" x14ac:dyDescent="0.2">
      <c r="A49">
        <v>46</v>
      </c>
      <c r="B49" t="s">
        <v>666</v>
      </c>
      <c r="C49" s="24">
        <f>+'Reporte de Formatos'!L53+'Reporte de Formatos'!M53</f>
        <v>18401.440000000002</v>
      </c>
      <c r="E49" s="23" t="s">
        <v>644</v>
      </c>
    </row>
    <row r="50" spans="1:5" x14ac:dyDescent="0.2">
      <c r="A50">
        <v>47</v>
      </c>
      <c r="B50" t="s">
        <v>666</v>
      </c>
      <c r="C50" s="24">
        <f>+'Reporte de Formatos'!L54+'Reporte de Formatos'!M54</f>
        <v>17739.740000000002</v>
      </c>
      <c r="E50" s="23" t="s">
        <v>644</v>
      </c>
    </row>
    <row r="51" spans="1:5" x14ac:dyDescent="0.2">
      <c r="A51">
        <v>48</v>
      </c>
      <c r="B51" t="s">
        <v>666</v>
      </c>
      <c r="C51" s="24">
        <f>+'Reporte de Formatos'!L55+'Reporte de Formatos'!M55</f>
        <v>13306.56</v>
      </c>
      <c r="E51" s="23" t="s">
        <v>644</v>
      </c>
    </row>
    <row r="52" spans="1:5" x14ac:dyDescent="0.2">
      <c r="A52">
        <v>49</v>
      </c>
      <c r="B52" t="s">
        <v>666</v>
      </c>
      <c r="C52" s="24">
        <f>+'Reporte de Formatos'!L56+'Reporte de Formatos'!M56</f>
        <v>24998.98</v>
      </c>
      <c r="E52" s="23" t="s">
        <v>644</v>
      </c>
    </row>
    <row r="53" spans="1:5" x14ac:dyDescent="0.2">
      <c r="A53">
        <v>50</v>
      </c>
      <c r="B53" t="s">
        <v>666</v>
      </c>
      <c r="C53" s="24">
        <f>+'Reporte de Formatos'!L57+'Reporte de Formatos'!M57</f>
        <v>21848.1</v>
      </c>
      <c r="E53" s="23" t="s">
        <v>644</v>
      </c>
    </row>
    <row r="54" spans="1:5" x14ac:dyDescent="0.2">
      <c r="A54">
        <v>51</v>
      </c>
      <c r="B54" t="s">
        <v>666</v>
      </c>
      <c r="C54" s="24">
        <f>+'Reporte de Formatos'!L58+'Reporte de Formatos'!M58</f>
        <v>21848.1</v>
      </c>
      <c r="E54" s="23" t="s">
        <v>644</v>
      </c>
    </row>
    <row r="55" spans="1:5" x14ac:dyDescent="0.2">
      <c r="A55">
        <v>52</v>
      </c>
      <c r="B55" t="s">
        <v>666</v>
      </c>
      <c r="C55" s="24">
        <f>+'Reporte de Formatos'!L59+'Reporte de Formatos'!M59</f>
        <v>25482.059999999998</v>
      </c>
      <c r="E55" s="23" t="s">
        <v>644</v>
      </c>
    </row>
    <row r="56" spans="1:5" x14ac:dyDescent="0.2">
      <c r="A56">
        <v>53</v>
      </c>
      <c r="B56" t="s">
        <v>666</v>
      </c>
      <c r="C56" s="24">
        <f>+'Reporte de Formatos'!L60+'Reporte de Formatos'!M60</f>
        <v>28430.02</v>
      </c>
      <c r="E56" s="23" t="s">
        <v>644</v>
      </c>
    </row>
    <row r="57" spans="1:5" x14ac:dyDescent="0.2">
      <c r="A57">
        <v>54</v>
      </c>
      <c r="B57" t="s">
        <v>666</v>
      </c>
      <c r="C57" s="24">
        <f>+'Reporte de Formatos'!L61+'Reporte de Formatos'!M61</f>
        <v>24727.68</v>
      </c>
      <c r="E57" s="23" t="s">
        <v>644</v>
      </c>
    </row>
    <row r="58" spans="1:5" x14ac:dyDescent="0.2">
      <c r="A58">
        <v>55</v>
      </c>
      <c r="B58" t="s">
        <v>666</v>
      </c>
      <c r="C58" s="24">
        <f>+'Reporte de Formatos'!L62+'Reporte de Formatos'!M62</f>
        <v>17169.21</v>
      </c>
      <c r="E58" s="23" t="s">
        <v>644</v>
      </c>
    </row>
    <row r="59" spans="1:5" x14ac:dyDescent="0.2">
      <c r="A59">
        <v>56</v>
      </c>
      <c r="B59" t="s">
        <v>666</v>
      </c>
      <c r="C59" s="24">
        <f>+'Reporte de Formatos'!L63+'Reporte de Formatos'!M63</f>
        <v>25307.52</v>
      </c>
      <c r="E59" s="23" t="s">
        <v>644</v>
      </c>
    </row>
    <row r="60" spans="1:5" x14ac:dyDescent="0.2">
      <c r="A60">
        <v>57</v>
      </c>
      <c r="B60" t="s">
        <v>666</v>
      </c>
      <c r="C60" s="24">
        <f>+'Reporte de Formatos'!L64+'Reporte de Formatos'!M64</f>
        <v>17400.939999999999</v>
      </c>
      <c r="E60" s="23" t="s">
        <v>644</v>
      </c>
    </row>
    <row r="61" spans="1:5" x14ac:dyDescent="0.2">
      <c r="A61">
        <v>58</v>
      </c>
      <c r="B61" t="s">
        <v>666</v>
      </c>
      <c r="C61" s="24">
        <f>+'Reporte de Formatos'!L65+'Reporte de Formatos'!M65</f>
        <v>19377.86</v>
      </c>
      <c r="E61" s="23" t="s">
        <v>644</v>
      </c>
    </row>
    <row r="62" spans="1:5" x14ac:dyDescent="0.2">
      <c r="A62">
        <v>59</v>
      </c>
      <c r="B62" t="s">
        <v>666</v>
      </c>
      <c r="C62" s="24">
        <f>+'Reporte de Formatos'!L66+'Reporte de Formatos'!M66</f>
        <v>14844.32</v>
      </c>
      <c r="E62" s="23" t="s">
        <v>644</v>
      </c>
    </row>
    <row r="63" spans="1:5" x14ac:dyDescent="0.2">
      <c r="A63">
        <v>60</v>
      </c>
      <c r="B63" t="s">
        <v>666</v>
      </c>
      <c r="C63" s="24">
        <f>+'Reporte de Formatos'!L67+'Reporte de Formatos'!M67</f>
        <v>21006.080000000002</v>
      </c>
      <c r="E63" s="23" t="s">
        <v>644</v>
      </c>
    </row>
    <row r="64" spans="1:5" x14ac:dyDescent="0.2">
      <c r="A64">
        <v>61</v>
      </c>
      <c r="B64" t="s">
        <v>666</v>
      </c>
      <c r="C64" s="24">
        <f>+'Reporte de Formatos'!L68+'Reporte de Formatos'!M68</f>
        <v>24931.440000000002</v>
      </c>
      <c r="E64" s="23" t="s">
        <v>644</v>
      </c>
    </row>
    <row r="65" spans="1:5" x14ac:dyDescent="0.2">
      <c r="A65">
        <v>62</v>
      </c>
      <c r="B65" t="s">
        <v>666</v>
      </c>
      <c r="C65" s="24">
        <f>+'Reporte de Formatos'!L69+'Reporte de Formatos'!M69</f>
        <v>24931.440000000002</v>
      </c>
      <c r="E65" s="23" t="s">
        <v>644</v>
      </c>
    </row>
    <row r="66" spans="1:5" x14ac:dyDescent="0.2">
      <c r="A66">
        <v>63</v>
      </c>
      <c r="B66" t="s">
        <v>666</v>
      </c>
      <c r="C66" s="24">
        <f>+'Reporte de Formatos'!L70+'Reporte de Formatos'!M70</f>
        <v>19119.28</v>
      </c>
      <c r="E66" s="23" t="s">
        <v>644</v>
      </c>
    </row>
    <row r="67" spans="1:5" x14ac:dyDescent="0.2">
      <c r="A67">
        <v>64</v>
      </c>
      <c r="B67" t="s">
        <v>666</v>
      </c>
      <c r="C67" s="24">
        <f>+'Reporte de Formatos'!L71+'Reporte de Formatos'!M71</f>
        <v>14990.82</v>
      </c>
      <c r="E67" s="23" t="s">
        <v>644</v>
      </c>
    </row>
    <row r="68" spans="1:5" x14ac:dyDescent="0.2">
      <c r="A68">
        <v>65</v>
      </c>
      <c r="B68" t="s">
        <v>666</v>
      </c>
      <c r="C68" s="24">
        <f>+'Reporte de Formatos'!L72+'Reporte de Formatos'!M72</f>
        <v>15687.6</v>
      </c>
      <c r="E68" s="23" t="s">
        <v>644</v>
      </c>
    </row>
    <row r="69" spans="1:5" x14ac:dyDescent="0.2">
      <c r="A69">
        <v>66</v>
      </c>
      <c r="B69" t="s">
        <v>666</v>
      </c>
      <c r="C69" s="24">
        <f>+'Reporte de Formatos'!L73+'Reporte de Formatos'!M73</f>
        <v>20196.98</v>
      </c>
      <c r="E69" s="23" t="s">
        <v>644</v>
      </c>
    </row>
    <row r="70" spans="1:5" x14ac:dyDescent="0.2">
      <c r="A70">
        <v>67</v>
      </c>
      <c r="B70" t="s">
        <v>666</v>
      </c>
      <c r="C70" s="24">
        <f>+'Reporte de Formatos'!L74+'Reporte de Formatos'!M74</f>
        <v>21603.239999999998</v>
      </c>
      <c r="E70" s="23" t="s">
        <v>644</v>
      </c>
    </row>
    <row r="71" spans="1:5" x14ac:dyDescent="0.2">
      <c r="A71">
        <v>68</v>
      </c>
      <c r="B71" t="s">
        <v>666</v>
      </c>
      <c r="C71" s="24">
        <f>+'Reporte de Formatos'!L75+'Reporte de Formatos'!M75</f>
        <v>15180.099999999999</v>
      </c>
      <c r="E71" s="23" t="s">
        <v>644</v>
      </c>
    </row>
    <row r="72" spans="1:5" x14ac:dyDescent="0.2">
      <c r="A72">
        <v>69</v>
      </c>
      <c r="B72" t="s">
        <v>666</v>
      </c>
      <c r="C72" s="24">
        <f>+'Reporte de Formatos'!L76+'Reporte de Formatos'!M76</f>
        <v>14559.06</v>
      </c>
      <c r="E72" s="23" t="s">
        <v>644</v>
      </c>
    </row>
    <row r="73" spans="1:5" x14ac:dyDescent="0.2">
      <c r="A73">
        <v>70</v>
      </c>
      <c r="B73" t="s">
        <v>666</v>
      </c>
      <c r="C73" s="24">
        <f>+'Reporte de Formatos'!L77+'Reporte de Formatos'!M77</f>
        <v>16044.26</v>
      </c>
      <c r="E73" s="23" t="s">
        <v>644</v>
      </c>
    </row>
    <row r="74" spans="1:5" x14ac:dyDescent="0.2">
      <c r="A74">
        <v>71</v>
      </c>
      <c r="B74" t="s">
        <v>666</v>
      </c>
      <c r="C74" s="24">
        <f>+'Reporte de Formatos'!L78+'Reporte de Formatos'!M78</f>
        <v>19738.900000000001</v>
      </c>
      <c r="E74" s="23" t="s">
        <v>644</v>
      </c>
    </row>
    <row r="75" spans="1:5" x14ac:dyDescent="0.2">
      <c r="A75">
        <v>72</v>
      </c>
      <c r="B75" t="s">
        <v>666</v>
      </c>
      <c r="C75" s="24">
        <f>+'Reporte de Formatos'!L79+'Reporte de Formatos'!M79</f>
        <v>16556.419999999998</v>
      </c>
      <c r="E75" s="23" t="s">
        <v>644</v>
      </c>
    </row>
    <row r="76" spans="1:5" x14ac:dyDescent="0.2">
      <c r="A76">
        <v>73</v>
      </c>
      <c r="B76" t="s">
        <v>666</v>
      </c>
      <c r="C76" s="24">
        <f>+'Reporte de Formatos'!L80+'Reporte de Formatos'!M80</f>
        <v>21686.34</v>
      </c>
      <c r="E76" s="23" t="s">
        <v>644</v>
      </c>
    </row>
    <row r="77" spans="1:5" x14ac:dyDescent="0.2">
      <c r="A77">
        <v>74</v>
      </c>
      <c r="B77" t="s">
        <v>666</v>
      </c>
      <c r="C77" s="24">
        <f>+'Reporte de Formatos'!L81+'Reporte de Formatos'!M81</f>
        <v>17445.78</v>
      </c>
      <c r="E77" s="23" t="s">
        <v>644</v>
      </c>
    </row>
    <row r="78" spans="1:5" x14ac:dyDescent="0.2">
      <c r="A78">
        <v>75</v>
      </c>
      <c r="B78" t="s">
        <v>666</v>
      </c>
      <c r="C78" s="24">
        <f>+'Reporte de Formatos'!L82+'Reporte de Formatos'!M82</f>
        <v>12899.68</v>
      </c>
      <c r="E78" s="23" t="s">
        <v>644</v>
      </c>
    </row>
    <row r="79" spans="1:5" x14ac:dyDescent="0.2">
      <c r="A79">
        <v>76</v>
      </c>
      <c r="B79" t="s">
        <v>666</v>
      </c>
      <c r="C79" s="24">
        <f>+'Reporte de Formatos'!L83+'Reporte de Formatos'!M83</f>
        <v>16408.099999999999</v>
      </c>
      <c r="E79" s="23" t="s">
        <v>644</v>
      </c>
    </row>
    <row r="80" spans="1:5" x14ac:dyDescent="0.2">
      <c r="A80">
        <v>77</v>
      </c>
      <c r="B80" t="s">
        <v>666</v>
      </c>
      <c r="C80" s="24">
        <f>+'Reporte de Formatos'!L84+'Reporte de Formatos'!M84</f>
        <v>20190.98</v>
      </c>
      <c r="E80" s="23" t="s">
        <v>644</v>
      </c>
    </row>
    <row r="81" spans="1:5" x14ac:dyDescent="0.2">
      <c r="A81">
        <v>78</v>
      </c>
      <c r="B81" t="s">
        <v>666</v>
      </c>
      <c r="C81" s="24">
        <f>+'Reporte de Formatos'!L85+'Reporte de Formatos'!M85</f>
        <v>14948.16</v>
      </c>
      <c r="E81" s="23" t="s">
        <v>644</v>
      </c>
    </row>
    <row r="82" spans="1:5" x14ac:dyDescent="0.2">
      <c r="A82">
        <v>79</v>
      </c>
      <c r="B82" t="s">
        <v>666</v>
      </c>
      <c r="C82" s="24">
        <f>+'Reporte de Formatos'!L86+'Reporte de Formatos'!M86</f>
        <v>17107.82</v>
      </c>
      <c r="E82" s="23" t="s">
        <v>644</v>
      </c>
    </row>
    <row r="83" spans="1:5" x14ac:dyDescent="0.2">
      <c r="A83">
        <v>80</v>
      </c>
      <c r="B83" t="s">
        <v>666</v>
      </c>
      <c r="C83" s="24">
        <f>+'Reporte de Formatos'!L87+'Reporte de Formatos'!M87</f>
        <v>16855.71</v>
      </c>
      <c r="E83" s="23" t="s">
        <v>644</v>
      </c>
    </row>
    <row r="84" spans="1:5" x14ac:dyDescent="0.2">
      <c r="A84">
        <v>81</v>
      </c>
      <c r="B84" t="s">
        <v>666</v>
      </c>
      <c r="C84" s="24">
        <f>+'Reporte de Formatos'!L88+'Reporte de Formatos'!M88</f>
        <v>16499.099999999999</v>
      </c>
      <c r="E84" s="23" t="s">
        <v>644</v>
      </c>
    </row>
    <row r="85" spans="1:5" x14ac:dyDescent="0.2">
      <c r="A85">
        <v>82</v>
      </c>
      <c r="B85" t="s">
        <v>666</v>
      </c>
      <c r="C85" s="24">
        <f>+'Reporte de Formatos'!L89+'Reporte de Formatos'!M89</f>
        <v>21806.739999999998</v>
      </c>
      <c r="E85" s="23" t="s">
        <v>644</v>
      </c>
    </row>
    <row r="86" spans="1:5" x14ac:dyDescent="0.2">
      <c r="A86">
        <v>83</v>
      </c>
      <c r="B86" t="s">
        <v>666</v>
      </c>
      <c r="C86" s="24">
        <f>+'Reporte de Formatos'!L90+'Reporte de Formatos'!M90</f>
        <v>13140.02</v>
      </c>
      <c r="E86" s="23" t="s">
        <v>644</v>
      </c>
    </row>
    <row r="87" spans="1:5" x14ac:dyDescent="0.2">
      <c r="A87">
        <v>84</v>
      </c>
      <c r="B87" t="s">
        <v>666</v>
      </c>
      <c r="C87" s="24">
        <f>+'Reporte de Formatos'!L91+'Reporte de Formatos'!M91</f>
        <v>13256.539999999999</v>
      </c>
      <c r="E87" s="23" t="s">
        <v>644</v>
      </c>
    </row>
    <row r="88" spans="1:5" x14ac:dyDescent="0.2">
      <c r="A88">
        <v>85</v>
      </c>
      <c r="B88" t="s">
        <v>666</v>
      </c>
      <c r="C88" s="24">
        <f>+'Reporte de Formatos'!L92+'Reporte de Formatos'!M92</f>
        <v>17726.02</v>
      </c>
      <c r="E88" s="23" t="s">
        <v>644</v>
      </c>
    </row>
    <row r="89" spans="1:5" x14ac:dyDescent="0.2">
      <c r="A89">
        <v>86</v>
      </c>
      <c r="B89" t="s">
        <v>666</v>
      </c>
      <c r="C89" s="24">
        <f>+'Reporte de Formatos'!L93+'Reporte de Formatos'!M93</f>
        <v>17726.02</v>
      </c>
      <c r="E89" s="23" t="s">
        <v>644</v>
      </c>
    </row>
    <row r="90" spans="1:5" x14ac:dyDescent="0.2">
      <c r="A90">
        <v>87</v>
      </c>
      <c r="B90" t="s">
        <v>666</v>
      </c>
      <c r="C90" s="24">
        <f>+'Reporte de Formatos'!L94+'Reporte de Formatos'!M94</f>
        <v>19739.22</v>
      </c>
      <c r="E90" s="23" t="s">
        <v>644</v>
      </c>
    </row>
    <row r="91" spans="1:5" x14ac:dyDescent="0.2">
      <c r="A91">
        <v>88</v>
      </c>
      <c r="B91" t="s">
        <v>666</v>
      </c>
      <c r="C91" s="24">
        <f>+'Reporte de Formatos'!L95+'Reporte de Formatos'!M95</f>
        <v>18870.54</v>
      </c>
      <c r="E91" s="23" t="s">
        <v>644</v>
      </c>
    </row>
    <row r="92" spans="1:5" x14ac:dyDescent="0.2">
      <c r="A92">
        <v>89</v>
      </c>
      <c r="B92" t="s">
        <v>666</v>
      </c>
      <c r="C92" s="24">
        <f>+'Reporte de Formatos'!L96+'Reporte de Formatos'!M96</f>
        <v>17062</v>
      </c>
      <c r="E92" s="23" t="s">
        <v>644</v>
      </c>
    </row>
    <row r="93" spans="1:5" x14ac:dyDescent="0.2">
      <c r="A93">
        <v>90</v>
      </c>
      <c r="B93" t="s">
        <v>666</v>
      </c>
      <c r="C93" s="24">
        <f>+'Reporte de Formatos'!L97+'Reporte de Formatos'!M97</f>
        <v>10712.02</v>
      </c>
      <c r="E93" s="23" t="s">
        <v>644</v>
      </c>
    </row>
    <row r="94" spans="1:5" x14ac:dyDescent="0.2">
      <c r="A94">
        <v>91</v>
      </c>
      <c r="B94" t="s">
        <v>666</v>
      </c>
      <c r="C94" s="24">
        <f>+'Reporte de Formatos'!L98+'Reporte de Formatos'!M98</f>
        <v>13162.060000000001</v>
      </c>
      <c r="E94" s="23" t="s">
        <v>644</v>
      </c>
    </row>
    <row r="95" spans="1:5" x14ac:dyDescent="0.2">
      <c r="A95">
        <v>92</v>
      </c>
      <c r="B95" t="s">
        <v>666</v>
      </c>
      <c r="C95" s="24">
        <f>+'Reporte de Formatos'!L99+'Reporte de Formatos'!M99</f>
        <v>14101.82</v>
      </c>
      <c r="E95" s="23" t="s">
        <v>644</v>
      </c>
    </row>
    <row r="96" spans="1:5" x14ac:dyDescent="0.2">
      <c r="A96">
        <v>93</v>
      </c>
      <c r="B96" t="s">
        <v>666</v>
      </c>
      <c r="C96" s="24">
        <f>+'Reporte de Formatos'!L100+'Reporte de Formatos'!M100</f>
        <v>17112</v>
      </c>
      <c r="E96" s="23" t="s">
        <v>644</v>
      </c>
    </row>
    <row r="97" spans="1:5" x14ac:dyDescent="0.2">
      <c r="A97">
        <v>94</v>
      </c>
      <c r="B97" t="s">
        <v>666</v>
      </c>
      <c r="C97" s="24">
        <f>+'Reporte de Formatos'!L101+'Reporte de Formatos'!M101</f>
        <v>11677.96</v>
      </c>
      <c r="E97" s="23" t="s">
        <v>644</v>
      </c>
    </row>
    <row r="98" spans="1:5" x14ac:dyDescent="0.2">
      <c r="A98">
        <v>95</v>
      </c>
      <c r="B98" t="s">
        <v>666</v>
      </c>
      <c r="C98" s="24">
        <f>+'Reporte de Formatos'!L102+'Reporte de Formatos'!M102</f>
        <v>15827.82</v>
      </c>
      <c r="E98" s="23" t="s">
        <v>644</v>
      </c>
    </row>
    <row r="99" spans="1:5" x14ac:dyDescent="0.2">
      <c r="A99">
        <v>96</v>
      </c>
      <c r="B99" t="s">
        <v>666</v>
      </c>
      <c r="C99" s="24">
        <f>+'Reporte de Formatos'!L103+'Reporte de Formatos'!M103</f>
        <v>24727.68</v>
      </c>
      <c r="E99" s="23" t="s">
        <v>644</v>
      </c>
    </row>
    <row r="100" spans="1:5" x14ac:dyDescent="0.2">
      <c r="A100">
        <v>97</v>
      </c>
      <c r="B100" t="s">
        <v>666</v>
      </c>
      <c r="C100" s="24">
        <f>+'Reporte de Formatos'!L104+'Reporte de Formatos'!M104</f>
        <v>22218.42</v>
      </c>
      <c r="E100" s="23" t="s">
        <v>644</v>
      </c>
    </row>
    <row r="101" spans="1:5" x14ac:dyDescent="0.2">
      <c r="A101">
        <v>98</v>
      </c>
      <c r="B101" t="s">
        <v>666</v>
      </c>
      <c r="C101" s="24">
        <f>+'Reporte de Formatos'!L105+'Reporte de Formatos'!M105</f>
        <v>22218.42</v>
      </c>
      <c r="E101" s="23" t="s">
        <v>644</v>
      </c>
    </row>
    <row r="102" spans="1:5" x14ac:dyDescent="0.2">
      <c r="A102">
        <v>99</v>
      </c>
      <c r="B102" t="s">
        <v>666</v>
      </c>
      <c r="C102" s="24">
        <f>+'Reporte de Formatos'!L106+'Reporte de Formatos'!M106</f>
        <v>22218.42</v>
      </c>
      <c r="E102" s="23" t="s">
        <v>644</v>
      </c>
    </row>
    <row r="103" spans="1:5" x14ac:dyDescent="0.2">
      <c r="A103">
        <v>100</v>
      </c>
      <c r="B103" t="s">
        <v>666</v>
      </c>
      <c r="C103" s="24">
        <f>+'Reporte de Formatos'!L107+'Reporte de Formatos'!M107</f>
        <v>22218.42</v>
      </c>
      <c r="E103" s="23" t="s">
        <v>644</v>
      </c>
    </row>
    <row r="104" spans="1:5" x14ac:dyDescent="0.2">
      <c r="A104">
        <v>101</v>
      </c>
      <c r="B104" t="s">
        <v>666</v>
      </c>
      <c r="C104" s="24">
        <f>+'Reporte de Formatos'!L108+'Reporte de Formatos'!M108</f>
        <v>22218.42</v>
      </c>
      <c r="E104" s="23" t="s">
        <v>644</v>
      </c>
    </row>
    <row r="105" spans="1:5" x14ac:dyDescent="0.2">
      <c r="A105">
        <v>102</v>
      </c>
      <c r="B105" t="s">
        <v>666</v>
      </c>
      <c r="C105" s="24">
        <f>+'Reporte de Formatos'!L109+'Reporte de Formatos'!M109</f>
        <v>22417.5</v>
      </c>
      <c r="E105" s="23" t="s">
        <v>644</v>
      </c>
    </row>
    <row r="106" spans="1:5" x14ac:dyDescent="0.2">
      <c r="A106">
        <v>103</v>
      </c>
      <c r="B106" t="s">
        <v>666</v>
      </c>
      <c r="C106" s="24">
        <f>+'Reporte de Formatos'!L110+'Reporte de Formatos'!M110</f>
        <v>22578.639999999999</v>
      </c>
      <c r="E106" s="23" t="s">
        <v>644</v>
      </c>
    </row>
    <row r="107" spans="1:5" x14ac:dyDescent="0.2">
      <c r="A107">
        <v>104</v>
      </c>
      <c r="B107" t="s">
        <v>666</v>
      </c>
      <c r="C107" s="24">
        <f>+'Reporte de Formatos'!L111+'Reporte de Formatos'!M111</f>
        <v>22578.639999999999</v>
      </c>
      <c r="E107" s="23" t="s">
        <v>644</v>
      </c>
    </row>
    <row r="108" spans="1:5" x14ac:dyDescent="0.2">
      <c r="A108">
        <v>105</v>
      </c>
      <c r="B108" t="s">
        <v>666</v>
      </c>
      <c r="C108" s="24">
        <f>+'Reporte de Formatos'!L112+'Reporte de Formatos'!M112</f>
        <v>20423.420000000002</v>
      </c>
      <c r="E108" s="23" t="s">
        <v>644</v>
      </c>
    </row>
    <row r="109" spans="1:5" x14ac:dyDescent="0.2">
      <c r="A109">
        <v>106</v>
      </c>
      <c r="B109" t="s">
        <v>666</v>
      </c>
      <c r="C109" s="24">
        <f>+'Reporte de Formatos'!L113+'Reporte de Formatos'!M113</f>
        <v>18458.300000000003</v>
      </c>
      <c r="E109" s="23" t="s">
        <v>644</v>
      </c>
    </row>
    <row r="110" spans="1:5" x14ac:dyDescent="0.2">
      <c r="A110">
        <v>107</v>
      </c>
      <c r="B110" t="s">
        <v>666</v>
      </c>
      <c r="C110" s="24">
        <f>+'Reporte de Formatos'!L114+'Reporte de Formatos'!M114</f>
        <v>22218.42</v>
      </c>
      <c r="E110" s="23" t="s">
        <v>644</v>
      </c>
    </row>
    <row r="111" spans="1:5" x14ac:dyDescent="0.2">
      <c r="A111">
        <v>108</v>
      </c>
      <c r="B111" t="s">
        <v>666</v>
      </c>
      <c r="C111" s="24">
        <f>+'Reporte de Formatos'!L115+'Reporte de Formatos'!M115</f>
        <v>22218</v>
      </c>
      <c r="E111" s="23" t="s">
        <v>644</v>
      </c>
    </row>
    <row r="112" spans="1:5" x14ac:dyDescent="0.2">
      <c r="A112">
        <v>109</v>
      </c>
      <c r="B112" t="s">
        <v>666</v>
      </c>
      <c r="C112" s="24">
        <f>+'Reporte de Formatos'!L116+'Reporte de Formatos'!M116</f>
        <v>21303.86</v>
      </c>
      <c r="E112" s="23" t="s">
        <v>644</v>
      </c>
    </row>
    <row r="113" spans="1:5" x14ac:dyDescent="0.2">
      <c r="A113">
        <v>110</v>
      </c>
      <c r="B113" t="s">
        <v>666</v>
      </c>
      <c r="C113" s="24">
        <f>+'Reporte de Formatos'!L117+'Reporte de Formatos'!M117</f>
        <v>22218.42</v>
      </c>
      <c r="E113" s="23" t="s">
        <v>644</v>
      </c>
    </row>
    <row r="114" spans="1:5" x14ac:dyDescent="0.2">
      <c r="A114">
        <v>111</v>
      </c>
      <c r="B114" t="s">
        <v>666</v>
      </c>
      <c r="C114" s="24">
        <f>+'Reporte de Formatos'!L118+'Reporte de Formatos'!M118</f>
        <v>22194.879999999997</v>
      </c>
      <c r="E114" s="23" t="s">
        <v>644</v>
      </c>
    </row>
    <row r="115" spans="1:5" x14ac:dyDescent="0.2">
      <c r="A115">
        <v>112</v>
      </c>
      <c r="B115" t="s">
        <v>666</v>
      </c>
      <c r="C115" s="24">
        <f>+'Reporte de Formatos'!L119+'Reporte de Formatos'!M119</f>
        <v>14983.91</v>
      </c>
      <c r="E115" s="23" t="s">
        <v>644</v>
      </c>
    </row>
    <row r="116" spans="1:5" x14ac:dyDescent="0.2">
      <c r="A116">
        <v>113</v>
      </c>
      <c r="B116" t="s">
        <v>666</v>
      </c>
      <c r="C116" s="24">
        <f>+'Reporte de Formatos'!L120+'Reporte de Formatos'!M120</f>
        <v>17948.68</v>
      </c>
      <c r="E116" s="23" t="s">
        <v>644</v>
      </c>
    </row>
    <row r="117" spans="1:5" x14ac:dyDescent="0.2">
      <c r="A117">
        <v>114</v>
      </c>
      <c r="B117" t="s">
        <v>666</v>
      </c>
      <c r="C117" s="24">
        <f>+'Reporte de Formatos'!L121+'Reporte de Formatos'!M121</f>
        <v>19357.82</v>
      </c>
      <c r="E117" s="23" t="s">
        <v>644</v>
      </c>
    </row>
    <row r="118" spans="1:5" x14ac:dyDescent="0.2">
      <c r="A118">
        <v>115</v>
      </c>
      <c r="B118" t="s">
        <v>666</v>
      </c>
      <c r="C118" s="24">
        <f>+'Reporte de Formatos'!L122+'Reporte de Formatos'!M122</f>
        <v>22229.52</v>
      </c>
      <c r="E118" s="23" t="s">
        <v>644</v>
      </c>
    </row>
    <row r="119" spans="1:5" x14ac:dyDescent="0.2">
      <c r="A119">
        <v>116</v>
      </c>
      <c r="B119" t="s">
        <v>666</v>
      </c>
      <c r="C119" s="24">
        <f>+'Reporte de Formatos'!L123+'Reporte de Formatos'!M123</f>
        <v>22086.34</v>
      </c>
      <c r="E119" s="23" t="s">
        <v>644</v>
      </c>
    </row>
    <row r="120" spans="1:5" x14ac:dyDescent="0.2">
      <c r="A120">
        <v>117</v>
      </c>
      <c r="B120" t="s">
        <v>666</v>
      </c>
      <c r="C120" s="24">
        <f>+'Reporte de Formatos'!L124+'Reporte de Formatos'!M124</f>
        <v>20138.620000000003</v>
      </c>
      <c r="E120" s="23" t="s">
        <v>644</v>
      </c>
    </row>
    <row r="121" spans="1:5" x14ac:dyDescent="0.2">
      <c r="A121">
        <v>118</v>
      </c>
      <c r="B121" t="s">
        <v>666</v>
      </c>
      <c r="C121" s="24">
        <f>+'Reporte de Formatos'!L125+'Reporte de Formatos'!M125</f>
        <v>13478.220000000001</v>
      </c>
      <c r="E121" s="23" t="s">
        <v>644</v>
      </c>
    </row>
    <row r="122" spans="1:5" x14ac:dyDescent="0.2">
      <c r="A122">
        <v>119</v>
      </c>
      <c r="B122" t="s">
        <v>666</v>
      </c>
      <c r="C122" s="24">
        <f>+'Reporte de Formatos'!L126+'Reporte de Formatos'!M126</f>
        <v>21848.1</v>
      </c>
      <c r="E122" s="23" t="s">
        <v>644</v>
      </c>
    </row>
    <row r="123" spans="1:5" x14ac:dyDescent="0.2">
      <c r="A123">
        <v>120</v>
      </c>
      <c r="B123" t="s">
        <v>666</v>
      </c>
      <c r="C123" s="24">
        <f>+'Reporte de Formatos'!L127+'Reporte de Formatos'!M127</f>
        <v>18412.419999999998</v>
      </c>
      <c r="E123" s="23" t="s">
        <v>644</v>
      </c>
    </row>
    <row r="124" spans="1:5" x14ac:dyDescent="0.2">
      <c r="A124">
        <v>121</v>
      </c>
      <c r="B124" t="s">
        <v>666</v>
      </c>
      <c r="C124" s="24">
        <f>+'Reporte de Formatos'!L128+'Reporte de Formatos'!M128</f>
        <v>18836.46</v>
      </c>
      <c r="E124" s="23" t="s">
        <v>644</v>
      </c>
    </row>
    <row r="125" spans="1:5" x14ac:dyDescent="0.2">
      <c r="A125">
        <v>122</v>
      </c>
      <c r="B125" t="s">
        <v>666</v>
      </c>
      <c r="C125" s="24">
        <f>+'Reporte de Formatos'!L129+'Reporte de Formatos'!M129</f>
        <v>15671.220000000001</v>
      </c>
      <c r="E125" s="23" t="s">
        <v>644</v>
      </c>
    </row>
    <row r="126" spans="1:5" x14ac:dyDescent="0.2">
      <c r="A126">
        <v>123</v>
      </c>
      <c r="B126" t="s">
        <v>666</v>
      </c>
      <c r="C126" s="24">
        <f>+'Reporte de Formatos'!L130+'Reporte de Formatos'!M130</f>
        <v>17042.599999999999</v>
      </c>
      <c r="E126" s="23" t="s">
        <v>644</v>
      </c>
    </row>
    <row r="127" spans="1:5" x14ac:dyDescent="0.2">
      <c r="A127">
        <v>124</v>
      </c>
      <c r="B127" t="s">
        <v>666</v>
      </c>
      <c r="C127" s="24">
        <f>+'Reporte de Formatos'!L131+'Reporte de Formatos'!M131</f>
        <v>22305.74</v>
      </c>
      <c r="E127" s="23" t="s">
        <v>644</v>
      </c>
    </row>
    <row r="128" spans="1:5" x14ac:dyDescent="0.2">
      <c r="A128">
        <v>125</v>
      </c>
      <c r="B128" t="s">
        <v>666</v>
      </c>
      <c r="C128" s="24">
        <f>+'Reporte de Formatos'!L132+'Reporte de Formatos'!M132</f>
        <v>16409.22</v>
      </c>
      <c r="E128" s="23" t="s">
        <v>644</v>
      </c>
    </row>
    <row r="129" spans="1:5" x14ac:dyDescent="0.2">
      <c r="A129">
        <v>126</v>
      </c>
      <c r="B129" t="s">
        <v>666</v>
      </c>
      <c r="C129" s="24">
        <f>+'Reporte de Formatos'!L133+'Reporte de Formatos'!M133</f>
        <v>16778.22</v>
      </c>
      <c r="E129" s="23" t="s">
        <v>644</v>
      </c>
    </row>
    <row r="130" spans="1:5" x14ac:dyDescent="0.2">
      <c r="A130">
        <v>127</v>
      </c>
      <c r="B130" t="s">
        <v>666</v>
      </c>
      <c r="C130" s="24">
        <f>+'Reporte de Formatos'!L134+'Reporte de Formatos'!M134</f>
        <v>19207.82</v>
      </c>
      <c r="E130" s="23" t="s">
        <v>644</v>
      </c>
    </row>
    <row r="131" spans="1:5" x14ac:dyDescent="0.2">
      <c r="A131">
        <v>128</v>
      </c>
      <c r="B131" t="s">
        <v>666</v>
      </c>
      <c r="C131" s="24">
        <f>+'Reporte de Formatos'!L135+'Reporte de Formatos'!M135</f>
        <v>21848.1</v>
      </c>
      <c r="E131" s="23" t="s">
        <v>644</v>
      </c>
    </row>
    <row r="132" spans="1:5" x14ac:dyDescent="0.2">
      <c r="A132">
        <v>129</v>
      </c>
      <c r="B132" t="s">
        <v>666</v>
      </c>
      <c r="C132" s="24">
        <f>+'Reporte de Formatos'!L136+'Reporte de Formatos'!M136</f>
        <v>19357.82</v>
      </c>
      <c r="E132" s="23" t="s">
        <v>644</v>
      </c>
    </row>
    <row r="133" spans="1:5" x14ac:dyDescent="0.2">
      <c r="A133">
        <v>130</v>
      </c>
      <c r="B133" t="s">
        <v>666</v>
      </c>
      <c r="C133" s="24">
        <f>+'Reporte de Formatos'!L137+'Reporte de Formatos'!M137</f>
        <v>20120.68</v>
      </c>
      <c r="E133" s="23" t="s">
        <v>644</v>
      </c>
    </row>
    <row r="134" spans="1:5" x14ac:dyDescent="0.2">
      <c r="A134">
        <v>131</v>
      </c>
      <c r="B134" t="s">
        <v>666</v>
      </c>
      <c r="C134" s="24">
        <f>+'Reporte de Formatos'!L138+'Reporte de Formatos'!M138</f>
        <v>19157.82</v>
      </c>
      <c r="E134" s="23" t="s">
        <v>644</v>
      </c>
    </row>
    <row r="135" spans="1:5" x14ac:dyDescent="0.2">
      <c r="A135">
        <v>132</v>
      </c>
      <c r="B135" t="s">
        <v>666</v>
      </c>
      <c r="C135" s="24">
        <f>+'Reporte de Formatos'!L139+'Reporte de Formatos'!M139</f>
        <v>15671.220000000001</v>
      </c>
      <c r="E135" s="23" t="s">
        <v>644</v>
      </c>
    </row>
    <row r="136" spans="1:5" x14ac:dyDescent="0.2">
      <c r="A136">
        <v>133</v>
      </c>
      <c r="B136" t="s">
        <v>666</v>
      </c>
      <c r="C136" s="24">
        <f>+'Reporte de Formatos'!L140+'Reporte de Formatos'!M140</f>
        <v>13108.84</v>
      </c>
      <c r="E136" s="23" t="s">
        <v>644</v>
      </c>
    </row>
    <row r="137" spans="1:5" x14ac:dyDescent="0.2">
      <c r="A137">
        <v>134</v>
      </c>
      <c r="B137" t="s">
        <v>666</v>
      </c>
      <c r="C137" s="24">
        <f>+'Reporte de Formatos'!L141+'Reporte de Formatos'!M141</f>
        <v>11909.94</v>
      </c>
      <c r="E137" s="23" t="s">
        <v>644</v>
      </c>
    </row>
    <row r="138" spans="1:5" x14ac:dyDescent="0.2">
      <c r="A138">
        <v>135</v>
      </c>
      <c r="B138" t="s">
        <v>666</v>
      </c>
      <c r="C138" s="24">
        <f>+'Reporte de Formatos'!L142+'Reporte de Formatos'!M142</f>
        <v>11909.94</v>
      </c>
      <c r="E138" s="23" t="s">
        <v>644</v>
      </c>
    </row>
    <row r="139" spans="1:5" x14ac:dyDescent="0.2">
      <c r="A139">
        <v>136</v>
      </c>
      <c r="B139" t="s">
        <v>666</v>
      </c>
      <c r="C139" s="24">
        <f>+'Reporte de Formatos'!L143+'Reporte de Formatos'!M143</f>
        <v>19357.82</v>
      </c>
      <c r="E139" s="23" t="s">
        <v>644</v>
      </c>
    </row>
    <row r="140" spans="1:5" x14ac:dyDescent="0.2">
      <c r="A140">
        <v>137</v>
      </c>
      <c r="B140" t="s">
        <v>666</v>
      </c>
      <c r="C140" s="24">
        <f>+'Reporte de Formatos'!L144+'Reporte de Formatos'!M144</f>
        <v>19357.82</v>
      </c>
      <c r="E140" s="23" t="s">
        <v>644</v>
      </c>
    </row>
    <row r="141" spans="1:5" x14ac:dyDescent="0.2">
      <c r="A141">
        <v>138</v>
      </c>
      <c r="B141" t="s">
        <v>666</v>
      </c>
      <c r="C141" s="24">
        <f>+'Reporte de Formatos'!L145+'Reporte de Formatos'!M145</f>
        <v>19357.82</v>
      </c>
      <c r="E141" s="23" t="s">
        <v>644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G11" sqref="G1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1</v>
      </c>
      <c r="B4" s="23" t="s">
        <v>646</v>
      </c>
      <c r="C4">
        <v>300</v>
      </c>
      <c r="D4" t="s">
        <v>666</v>
      </c>
      <c r="E4" s="23" t="s">
        <v>647</v>
      </c>
    </row>
    <row r="5" spans="1:5" x14ac:dyDescent="0.2">
      <c r="A5">
        <v>2</v>
      </c>
      <c r="B5" s="26" t="s">
        <v>646</v>
      </c>
      <c r="C5">
        <v>380</v>
      </c>
      <c r="D5" t="s">
        <v>666</v>
      </c>
      <c r="E5" s="26" t="s">
        <v>647</v>
      </c>
    </row>
    <row r="6" spans="1:5" x14ac:dyDescent="0.2">
      <c r="A6">
        <v>0</v>
      </c>
      <c r="B6" s="26" t="s">
        <v>646</v>
      </c>
      <c r="C6">
        <v>0</v>
      </c>
      <c r="D6" t="s">
        <v>666</v>
      </c>
      <c r="E6" s="26" t="s">
        <v>647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0</v>
      </c>
      <c r="B4" t="s">
        <v>664</v>
      </c>
      <c r="C4">
        <v>0</v>
      </c>
      <c r="D4" t="s">
        <v>667</v>
      </c>
      <c r="E4" t="s">
        <v>664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63" workbookViewId="0">
      <selection activeCell="C83" sqref="C8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8.57031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 s="23" t="s">
        <v>648</v>
      </c>
      <c r="C4">
        <v>3436.85</v>
      </c>
      <c r="D4" s="23" t="s">
        <v>668</v>
      </c>
      <c r="E4" s="23" t="s">
        <v>649</v>
      </c>
    </row>
    <row r="5" spans="1:5" x14ac:dyDescent="0.2">
      <c r="A5">
        <v>2</v>
      </c>
      <c r="B5" s="26" t="s">
        <v>648</v>
      </c>
      <c r="C5">
        <v>4238.28</v>
      </c>
      <c r="D5" s="23" t="s">
        <v>668</v>
      </c>
      <c r="E5" s="23" t="s">
        <v>649</v>
      </c>
    </row>
    <row r="6" spans="1:5" x14ac:dyDescent="0.2">
      <c r="A6">
        <v>3</v>
      </c>
      <c r="B6" s="26" t="s">
        <v>648</v>
      </c>
      <c r="C6">
        <v>3279.98</v>
      </c>
      <c r="D6" s="23" t="s">
        <v>668</v>
      </c>
      <c r="E6" s="23" t="s">
        <v>649</v>
      </c>
    </row>
    <row r="7" spans="1:5" x14ac:dyDescent="0.2">
      <c r="A7">
        <v>4</v>
      </c>
      <c r="B7" s="26" t="s">
        <v>648</v>
      </c>
      <c r="C7">
        <v>3021.36</v>
      </c>
      <c r="D7" s="23" t="s">
        <v>668</v>
      </c>
      <c r="E7" s="23" t="s">
        <v>649</v>
      </c>
    </row>
    <row r="8" spans="1:5" x14ac:dyDescent="0.2">
      <c r="A8">
        <v>5</v>
      </c>
      <c r="B8" s="26" t="s">
        <v>648</v>
      </c>
      <c r="C8">
        <v>3353.9</v>
      </c>
      <c r="D8" s="23" t="s">
        <v>668</v>
      </c>
      <c r="E8" s="23" t="s">
        <v>649</v>
      </c>
    </row>
    <row r="9" spans="1:5" x14ac:dyDescent="0.2">
      <c r="A9">
        <v>6</v>
      </c>
      <c r="B9" s="26" t="s">
        <v>648</v>
      </c>
      <c r="C9">
        <v>2663.33</v>
      </c>
      <c r="D9" s="23" t="s">
        <v>668</v>
      </c>
      <c r="E9" s="23" t="s">
        <v>649</v>
      </c>
    </row>
    <row r="10" spans="1:5" x14ac:dyDescent="0.2">
      <c r="A10">
        <v>7</v>
      </c>
      <c r="B10" s="26" t="s">
        <v>648</v>
      </c>
      <c r="C10">
        <v>3558.53</v>
      </c>
      <c r="D10" s="23" t="s">
        <v>668</v>
      </c>
      <c r="E10" s="23" t="s">
        <v>649</v>
      </c>
    </row>
    <row r="11" spans="1:5" x14ac:dyDescent="0.2">
      <c r="A11">
        <v>8</v>
      </c>
      <c r="B11" s="26" t="s">
        <v>648</v>
      </c>
      <c r="C11">
        <v>3021.36</v>
      </c>
      <c r="D11" s="23" t="s">
        <v>668</v>
      </c>
      <c r="E11" s="23" t="s">
        <v>649</v>
      </c>
    </row>
    <row r="12" spans="1:5" x14ac:dyDescent="0.2">
      <c r="A12">
        <v>9</v>
      </c>
      <c r="B12" s="26" t="s">
        <v>648</v>
      </c>
      <c r="C12">
        <v>2750.67</v>
      </c>
      <c r="D12" s="23" t="s">
        <v>668</v>
      </c>
      <c r="E12" s="23" t="s">
        <v>649</v>
      </c>
    </row>
    <row r="13" spans="1:5" x14ac:dyDescent="0.2">
      <c r="A13">
        <v>10</v>
      </c>
      <c r="B13" s="26" t="s">
        <v>648</v>
      </c>
      <c r="C13">
        <v>3558.53</v>
      </c>
      <c r="D13" s="23" t="s">
        <v>668</v>
      </c>
      <c r="E13" s="23" t="s">
        <v>649</v>
      </c>
    </row>
    <row r="14" spans="1:5" x14ac:dyDescent="0.2">
      <c r="A14">
        <v>11</v>
      </c>
      <c r="B14" s="26" t="s">
        <v>648</v>
      </c>
      <c r="C14">
        <v>3509.08</v>
      </c>
      <c r="D14" s="23" t="s">
        <v>668</v>
      </c>
      <c r="E14" s="23" t="s">
        <v>649</v>
      </c>
    </row>
    <row r="15" spans="1:5" x14ac:dyDescent="0.2">
      <c r="A15">
        <v>12</v>
      </c>
      <c r="B15" s="26" t="s">
        <v>648</v>
      </c>
      <c r="C15">
        <v>3353.9</v>
      </c>
      <c r="D15" s="23" t="s">
        <v>668</v>
      </c>
      <c r="E15" s="23" t="s">
        <v>649</v>
      </c>
    </row>
    <row r="16" spans="1:5" x14ac:dyDescent="0.2">
      <c r="A16">
        <v>13</v>
      </c>
      <c r="B16" s="26" t="s">
        <v>648</v>
      </c>
      <c r="C16">
        <v>2872.94</v>
      </c>
      <c r="D16" s="23" t="s">
        <v>668</v>
      </c>
      <c r="E16" s="23" t="s">
        <v>649</v>
      </c>
    </row>
    <row r="17" spans="1:5" x14ac:dyDescent="0.2">
      <c r="A17">
        <v>14</v>
      </c>
      <c r="B17" s="26" t="s">
        <v>648</v>
      </c>
      <c r="C17">
        <v>3484.61</v>
      </c>
      <c r="D17" s="23" t="s">
        <v>668</v>
      </c>
      <c r="E17" s="23" t="s">
        <v>649</v>
      </c>
    </row>
    <row r="18" spans="1:5" x14ac:dyDescent="0.2">
      <c r="A18">
        <v>15</v>
      </c>
      <c r="B18" s="26" t="s">
        <v>648</v>
      </c>
      <c r="C18">
        <v>3509.08</v>
      </c>
      <c r="D18" s="23" t="s">
        <v>668</v>
      </c>
      <c r="E18" s="23" t="s">
        <v>649</v>
      </c>
    </row>
    <row r="19" spans="1:5" x14ac:dyDescent="0.2">
      <c r="A19">
        <v>16</v>
      </c>
      <c r="B19" s="26" t="s">
        <v>648</v>
      </c>
      <c r="C19">
        <v>3353.9</v>
      </c>
      <c r="D19" s="23" t="s">
        <v>668</v>
      </c>
      <c r="E19" s="23" t="s">
        <v>649</v>
      </c>
    </row>
    <row r="20" spans="1:5" x14ac:dyDescent="0.2">
      <c r="A20">
        <v>17</v>
      </c>
      <c r="B20" s="26" t="s">
        <v>648</v>
      </c>
      <c r="C20">
        <v>2668.9</v>
      </c>
      <c r="D20" s="23" t="s">
        <v>668</v>
      </c>
      <c r="E20" s="23" t="s">
        <v>649</v>
      </c>
    </row>
    <row r="21" spans="1:5" x14ac:dyDescent="0.2">
      <c r="A21">
        <v>18</v>
      </c>
      <c r="B21" s="26" t="s">
        <v>648</v>
      </c>
      <c r="C21">
        <v>3353.9</v>
      </c>
      <c r="D21" s="23" t="s">
        <v>668</v>
      </c>
      <c r="E21" s="23" t="s">
        <v>649</v>
      </c>
    </row>
    <row r="22" spans="1:5" x14ac:dyDescent="0.2">
      <c r="A22">
        <v>19</v>
      </c>
      <c r="B22" s="26" t="s">
        <v>648</v>
      </c>
      <c r="C22">
        <v>3353.9</v>
      </c>
      <c r="D22" s="23" t="s">
        <v>668</v>
      </c>
      <c r="E22" s="23" t="s">
        <v>649</v>
      </c>
    </row>
    <row r="23" spans="1:5" x14ac:dyDescent="0.2">
      <c r="A23">
        <v>20</v>
      </c>
      <c r="B23" s="26" t="s">
        <v>648</v>
      </c>
      <c r="C23">
        <v>3021.36</v>
      </c>
      <c r="D23" s="23" t="s">
        <v>668</v>
      </c>
      <c r="E23" s="23" t="s">
        <v>649</v>
      </c>
    </row>
    <row r="24" spans="1:5" x14ac:dyDescent="0.2">
      <c r="A24">
        <v>21</v>
      </c>
      <c r="B24" s="26" t="s">
        <v>648</v>
      </c>
      <c r="C24">
        <v>3558.53</v>
      </c>
      <c r="D24" s="23" t="s">
        <v>668</v>
      </c>
      <c r="E24" s="23" t="s">
        <v>649</v>
      </c>
    </row>
    <row r="25" spans="1:5" x14ac:dyDescent="0.2">
      <c r="A25">
        <v>22</v>
      </c>
      <c r="B25" s="26" t="s">
        <v>648</v>
      </c>
      <c r="C25">
        <v>3279.98</v>
      </c>
      <c r="D25" s="23" t="s">
        <v>668</v>
      </c>
      <c r="E25" s="23" t="s">
        <v>649</v>
      </c>
    </row>
    <row r="26" spans="1:5" x14ac:dyDescent="0.2">
      <c r="A26">
        <v>23</v>
      </c>
      <c r="B26" s="26" t="s">
        <v>648</v>
      </c>
      <c r="C26">
        <v>2644.44</v>
      </c>
      <c r="D26" s="23" t="s">
        <v>668</v>
      </c>
      <c r="E26" s="23" t="s">
        <v>649</v>
      </c>
    </row>
    <row r="27" spans="1:5" x14ac:dyDescent="0.2">
      <c r="A27">
        <v>24</v>
      </c>
      <c r="B27" s="26" t="s">
        <v>648</v>
      </c>
      <c r="C27">
        <v>1948.62</v>
      </c>
      <c r="D27" s="23" t="s">
        <v>668</v>
      </c>
      <c r="E27" s="23" t="s">
        <v>649</v>
      </c>
    </row>
    <row r="28" spans="1:5" x14ac:dyDescent="0.2">
      <c r="A28">
        <v>25</v>
      </c>
      <c r="B28" s="26" t="s">
        <v>648</v>
      </c>
      <c r="C28">
        <v>3978.53</v>
      </c>
      <c r="D28" s="23" t="s">
        <v>668</v>
      </c>
      <c r="E28" s="23" t="s">
        <v>649</v>
      </c>
    </row>
    <row r="29" spans="1:5" x14ac:dyDescent="0.2">
      <c r="A29">
        <v>26</v>
      </c>
      <c r="B29" s="26" t="s">
        <v>648</v>
      </c>
      <c r="C29">
        <v>2839.79</v>
      </c>
      <c r="D29" s="23" t="s">
        <v>668</v>
      </c>
      <c r="E29" s="23" t="s">
        <v>649</v>
      </c>
    </row>
    <row r="30" spans="1:5" x14ac:dyDescent="0.2">
      <c r="A30">
        <v>27</v>
      </c>
      <c r="B30" s="26" t="s">
        <v>648</v>
      </c>
      <c r="C30">
        <v>3484.61</v>
      </c>
      <c r="D30" s="23" t="s">
        <v>668</v>
      </c>
      <c r="E30" s="23" t="s">
        <v>649</v>
      </c>
    </row>
    <row r="31" spans="1:5" x14ac:dyDescent="0.2">
      <c r="A31">
        <v>28</v>
      </c>
      <c r="B31" s="26" t="s">
        <v>648</v>
      </c>
      <c r="C31">
        <v>3558.53</v>
      </c>
      <c r="D31" s="23" t="s">
        <v>668</v>
      </c>
      <c r="E31" s="23" t="s">
        <v>649</v>
      </c>
    </row>
    <row r="32" spans="1:5" x14ac:dyDescent="0.2">
      <c r="A32">
        <v>29</v>
      </c>
      <c r="B32" s="26" t="s">
        <v>648</v>
      </c>
      <c r="C32">
        <v>3748.79</v>
      </c>
      <c r="D32" s="23" t="s">
        <v>668</v>
      </c>
      <c r="E32" s="23" t="s">
        <v>649</v>
      </c>
    </row>
    <row r="33" spans="1:5" x14ac:dyDescent="0.2">
      <c r="A33">
        <v>30</v>
      </c>
      <c r="B33" s="26" t="s">
        <v>648</v>
      </c>
      <c r="C33">
        <v>3509.08</v>
      </c>
      <c r="D33" s="23" t="s">
        <v>668</v>
      </c>
      <c r="E33" s="23" t="s">
        <v>649</v>
      </c>
    </row>
    <row r="34" spans="1:5" x14ac:dyDescent="0.2">
      <c r="A34">
        <v>31</v>
      </c>
      <c r="B34" s="26" t="s">
        <v>648</v>
      </c>
      <c r="C34">
        <v>3653.54</v>
      </c>
      <c r="D34" s="23" t="s">
        <v>668</v>
      </c>
      <c r="E34" s="23" t="s">
        <v>649</v>
      </c>
    </row>
    <row r="35" spans="1:5" x14ac:dyDescent="0.2">
      <c r="A35">
        <v>32</v>
      </c>
      <c r="B35" s="26" t="s">
        <v>648</v>
      </c>
      <c r="C35">
        <v>3653.54</v>
      </c>
      <c r="D35" s="23" t="s">
        <v>668</v>
      </c>
      <c r="E35" s="23" t="s">
        <v>649</v>
      </c>
    </row>
    <row r="36" spans="1:5" x14ac:dyDescent="0.2">
      <c r="A36">
        <v>33</v>
      </c>
      <c r="B36" s="26" t="s">
        <v>648</v>
      </c>
      <c r="C36">
        <v>3446.13</v>
      </c>
      <c r="D36" s="23" t="s">
        <v>668</v>
      </c>
      <c r="E36" s="23" t="s">
        <v>649</v>
      </c>
    </row>
    <row r="37" spans="1:5" x14ac:dyDescent="0.2">
      <c r="A37">
        <v>34</v>
      </c>
      <c r="B37" s="26" t="s">
        <v>648</v>
      </c>
      <c r="C37">
        <v>4065.89</v>
      </c>
      <c r="D37" s="23" t="s">
        <v>668</v>
      </c>
      <c r="E37" s="23" t="s">
        <v>649</v>
      </c>
    </row>
    <row r="38" spans="1:5" x14ac:dyDescent="0.2">
      <c r="A38">
        <v>35</v>
      </c>
      <c r="B38" s="26" t="s">
        <v>648</v>
      </c>
      <c r="C38">
        <v>3072.85</v>
      </c>
      <c r="D38" s="23" t="s">
        <v>668</v>
      </c>
      <c r="E38" s="23" t="s">
        <v>649</v>
      </c>
    </row>
    <row r="39" spans="1:5" x14ac:dyDescent="0.2">
      <c r="A39">
        <v>36</v>
      </c>
      <c r="B39" s="26" t="s">
        <v>648</v>
      </c>
      <c r="C39">
        <v>3861.84</v>
      </c>
      <c r="D39" s="23" t="s">
        <v>668</v>
      </c>
      <c r="E39" s="23" t="s">
        <v>649</v>
      </c>
    </row>
    <row r="40" spans="1:5" x14ac:dyDescent="0.2">
      <c r="A40">
        <v>37</v>
      </c>
      <c r="B40" s="26" t="s">
        <v>648</v>
      </c>
      <c r="C40">
        <v>3978.53</v>
      </c>
      <c r="D40" s="23" t="s">
        <v>668</v>
      </c>
      <c r="E40" s="23" t="s">
        <v>649</v>
      </c>
    </row>
    <row r="41" spans="1:5" x14ac:dyDescent="0.2">
      <c r="A41">
        <v>38</v>
      </c>
      <c r="B41" s="26" t="s">
        <v>648</v>
      </c>
      <c r="C41">
        <v>3509.08</v>
      </c>
      <c r="D41" s="23" t="s">
        <v>668</v>
      </c>
      <c r="E41" s="23" t="s">
        <v>649</v>
      </c>
    </row>
    <row r="42" spans="1:5" x14ac:dyDescent="0.2">
      <c r="A42">
        <v>39</v>
      </c>
      <c r="B42" s="26" t="s">
        <v>648</v>
      </c>
      <c r="C42">
        <v>2872.94</v>
      </c>
      <c r="D42" s="23" t="s">
        <v>668</v>
      </c>
      <c r="E42" s="23" t="s">
        <v>649</v>
      </c>
    </row>
    <row r="43" spans="1:5" x14ac:dyDescent="0.2">
      <c r="A43">
        <v>40</v>
      </c>
      <c r="B43" s="26" t="s">
        <v>648</v>
      </c>
      <c r="C43">
        <v>2839.79</v>
      </c>
      <c r="D43" s="23" t="s">
        <v>668</v>
      </c>
      <c r="E43" s="23" t="s">
        <v>649</v>
      </c>
    </row>
    <row r="44" spans="1:5" x14ac:dyDescent="0.2">
      <c r="A44">
        <v>41</v>
      </c>
      <c r="B44" s="26" t="s">
        <v>648</v>
      </c>
      <c r="C44">
        <v>1913.94</v>
      </c>
      <c r="D44" s="23" t="s">
        <v>668</v>
      </c>
      <c r="E44" s="23" t="s">
        <v>649</v>
      </c>
    </row>
    <row r="45" spans="1:5" x14ac:dyDescent="0.2">
      <c r="A45">
        <v>42</v>
      </c>
      <c r="B45" s="26" t="s">
        <v>648</v>
      </c>
      <c r="C45">
        <v>3632.45</v>
      </c>
      <c r="D45" s="23" t="s">
        <v>668</v>
      </c>
      <c r="E45" s="23" t="s">
        <v>649</v>
      </c>
    </row>
    <row r="46" spans="1:5" x14ac:dyDescent="0.2">
      <c r="A46">
        <v>43</v>
      </c>
      <c r="B46" s="26" t="s">
        <v>648</v>
      </c>
      <c r="C46">
        <v>3978.53</v>
      </c>
      <c r="D46" s="23" t="s">
        <v>668</v>
      </c>
      <c r="E46" s="23" t="s">
        <v>649</v>
      </c>
    </row>
    <row r="47" spans="1:5" x14ac:dyDescent="0.2">
      <c r="A47">
        <v>44</v>
      </c>
      <c r="B47" s="26" t="s">
        <v>648</v>
      </c>
      <c r="C47">
        <v>3436.85</v>
      </c>
      <c r="D47" s="23" t="s">
        <v>668</v>
      </c>
      <c r="E47" s="23" t="s">
        <v>649</v>
      </c>
    </row>
    <row r="48" spans="1:5" x14ac:dyDescent="0.2">
      <c r="A48">
        <v>45</v>
      </c>
      <c r="B48" s="26" t="s">
        <v>648</v>
      </c>
      <c r="C48">
        <v>3627.83</v>
      </c>
      <c r="D48" s="23" t="s">
        <v>668</v>
      </c>
      <c r="E48" s="23" t="s">
        <v>649</v>
      </c>
    </row>
    <row r="49" spans="1:5" x14ac:dyDescent="0.2">
      <c r="A49">
        <v>46</v>
      </c>
      <c r="B49" s="26" t="s">
        <v>648</v>
      </c>
      <c r="C49">
        <v>3125.42</v>
      </c>
      <c r="D49" s="23" t="s">
        <v>668</v>
      </c>
      <c r="E49" s="23" t="s">
        <v>649</v>
      </c>
    </row>
    <row r="50" spans="1:5" x14ac:dyDescent="0.2">
      <c r="A50">
        <v>47</v>
      </c>
      <c r="B50" s="26" t="s">
        <v>648</v>
      </c>
      <c r="C50">
        <v>3706.37</v>
      </c>
      <c r="D50" s="23" t="s">
        <v>668</v>
      </c>
      <c r="E50" s="23" t="s">
        <v>649</v>
      </c>
    </row>
    <row r="51" spans="1:5" x14ac:dyDescent="0.2">
      <c r="A51">
        <v>48</v>
      </c>
      <c r="B51" s="26" t="s">
        <v>648</v>
      </c>
      <c r="C51">
        <v>4052.45</v>
      </c>
      <c r="D51" s="23" t="s">
        <v>668</v>
      </c>
      <c r="E51" s="23" t="s">
        <v>649</v>
      </c>
    </row>
    <row r="52" spans="1:5" x14ac:dyDescent="0.2">
      <c r="A52">
        <v>49</v>
      </c>
      <c r="B52" s="26" t="s">
        <v>648</v>
      </c>
      <c r="C52">
        <v>2829.09</v>
      </c>
      <c r="D52" s="23" t="s">
        <v>668</v>
      </c>
      <c r="E52" s="23" t="s">
        <v>649</v>
      </c>
    </row>
    <row r="53" spans="1:5" x14ac:dyDescent="0.2">
      <c r="A53">
        <v>50</v>
      </c>
      <c r="B53" s="26" t="s">
        <v>648</v>
      </c>
      <c r="C53">
        <v>3706.37</v>
      </c>
      <c r="D53" s="23" t="s">
        <v>668</v>
      </c>
      <c r="E53" s="23" t="s">
        <v>649</v>
      </c>
    </row>
    <row r="54" spans="1:5" x14ac:dyDescent="0.2">
      <c r="A54">
        <v>51</v>
      </c>
      <c r="B54" s="26" t="s">
        <v>648</v>
      </c>
      <c r="C54">
        <v>3978.53</v>
      </c>
      <c r="D54" s="23" t="s">
        <v>668</v>
      </c>
      <c r="E54" s="23" t="s">
        <v>649</v>
      </c>
    </row>
    <row r="55" spans="1:5" x14ac:dyDescent="0.2">
      <c r="A55">
        <v>52</v>
      </c>
      <c r="B55" s="26" t="s">
        <v>648</v>
      </c>
      <c r="C55">
        <v>3051.5</v>
      </c>
      <c r="D55" s="23" t="s">
        <v>668</v>
      </c>
      <c r="E55" s="23" t="s">
        <v>649</v>
      </c>
    </row>
    <row r="56" spans="1:5" x14ac:dyDescent="0.2">
      <c r="A56">
        <v>53</v>
      </c>
      <c r="B56" s="26" t="s">
        <v>648</v>
      </c>
      <c r="C56">
        <v>3240.2</v>
      </c>
      <c r="D56" s="23" t="s">
        <v>668</v>
      </c>
      <c r="E56" s="23" t="s">
        <v>649</v>
      </c>
    </row>
    <row r="57" spans="1:5" x14ac:dyDescent="0.2">
      <c r="A57">
        <v>54</v>
      </c>
      <c r="B57" s="26" t="s">
        <v>648</v>
      </c>
      <c r="C57">
        <v>2542.71</v>
      </c>
      <c r="D57" s="23" t="s">
        <v>668</v>
      </c>
      <c r="E57" s="23" t="s">
        <v>649</v>
      </c>
    </row>
    <row r="58" spans="1:5" x14ac:dyDescent="0.2">
      <c r="A58">
        <v>55</v>
      </c>
      <c r="B58" s="26" t="s">
        <v>648</v>
      </c>
      <c r="C58">
        <v>3725.77</v>
      </c>
      <c r="D58" s="23" t="s">
        <v>668</v>
      </c>
      <c r="E58" s="23" t="s">
        <v>649</v>
      </c>
    </row>
    <row r="59" spans="1:5" x14ac:dyDescent="0.2">
      <c r="A59">
        <v>56</v>
      </c>
      <c r="B59" s="26" t="s">
        <v>648</v>
      </c>
      <c r="C59">
        <v>3558.53</v>
      </c>
      <c r="D59" s="23" t="s">
        <v>668</v>
      </c>
      <c r="E59" s="23" t="s">
        <v>649</v>
      </c>
    </row>
    <row r="60" spans="1:5" x14ac:dyDescent="0.2">
      <c r="A60">
        <v>57</v>
      </c>
      <c r="B60" s="26" t="s">
        <v>648</v>
      </c>
      <c r="C60">
        <v>3827.88</v>
      </c>
      <c r="D60" s="23" t="s">
        <v>668</v>
      </c>
      <c r="E60" s="23" t="s">
        <v>649</v>
      </c>
    </row>
    <row r="61" spans="1:5" x14ac:dyDescent="0.2">
      <c r="A61">
        <v>58</v>
      </c>
      <c r="B61" s="26" t="s">
        <v>648</v>
      </c>
      <c r="C61">
        <v>6832.16</v>
      </c>
      <c r="D61" s="23" t="s">
        <v>668</v>
      </c>
      <c r="E61" s="23" t="s">
        <v>649</v>
      </c>
    </row>
    <row r="62" spans="1:5" x14ac:dyDescent="0.2">
      <c r="A62">
        <v>59</v>
      </c>
      <c r="B62" s="26" t="s">
        <v>648</v>
      </c>
      <c r="C62">
        <v>3558.53</v>
      </c>
      <c r="D62" s="23" t="s">
        <v>668</v>
      </c>
      <c r="E62" s="23" t="s">
        <v>649</v>
      </c>
    </row>
    <row r="63" spans="1:5" x14ac:dyDescent="0.2">
      <c r="A63">
        <v>60</v>
      </c>
      <c r="B63" s="26" t="s">
        <v>648</v>
      </c>
      <c r="C63">
        <v>3904.61</v>
      </c>
      <c r="D63" s="23" t="s">
        <v>668</v>
      </c>
      <c r="E63" s="23" t="s">
        <v>649</v>
      </c>
    </row>
    <row r="64" spans="1:5" x14ac:dyDescent="0.2">
      <c r="A64">
        <v>61</v>
      </c>
      <c r="B64" s="26" t="s">
        <v>648</v>
      </c>
      <c r="C64">
        <v>2604.5100000000002</v>
      </c>
      <c r="D64" s="23" t="s">
        <v>668</v>
      </c>
      <c r="E64" s="23" t="s">
        <v>649</v>
      </c>
    </row>
    <row r="65" spans="1:5" x14ac:dyDescent="0.2">
      <c r="A65">
        <v>62</v>
      </c>
      <c r="B65" s="26" t="s">
        <v>648</v>
      </c>
      <c r="C65">
        <v>3832.17</v>
      </c>
      <c r="D65" s="23" t="s">
        <v>668</v>
      </c>
      <c r="E65" s="23" t="s">
        <v>649</v>
      </c>
    </row>
    <row r="66" spans="1:5" x14ac:dyDescent="0.2">
      <c r="A66">
        <v>63</v>
      </c>
      <c r="B66" s="26" t="s">
        <v>648</v>
      </c>
      <c r="C66">
        <v>4065.89</v>
      </c>
      <c r="D66" s="23" t="s">
        <v>668</v>
      </c>
      <c r="E66" s="23" t="s">
        <v>649</v>
      </c>
    </row>
    <row r="67" spans="1:5" x14ac:dyDescent="0.2">
      <c r="A67">
        <v>64</v>
      </c>
      <c r="B67" s="26" t="s">
        <v>648</v>
      </c>
      <c r="C67">
        <v>4052.45</v>
      </c>
      <c r="D67" s="23" t="s">
        <v>668</v>
      </c>
      <c r="E67" s="23" t="s">
        <v>649</v>
      </c>
    </row>
    <row r="68" spans="1:5" x14ac:dyDescent="0.2">
      <c r="A68">
        <v>65</v>
      </c>
      <c r="B68" s="26" t="s">
        <v>648</v>
      </c>
      <c r="C68">
        <v>3632.45</v>
      </c>
      <c r="D68" s="23" t="s">
        <v>668</v>
      </c>
      <c r="E68" s="23" t="s">
        <v>649</v>
      </c>
    </row>
    <row r="69" spans="1:5" x14ac:dyDescent="0.2">
      <c r="A69">
        <v>66</v>
      </c>
      <c r="B69" s="26" t="s">
        <v>648</v>
      </c>
      <c r="C69">
        <v>3978.53</v>
      </c>
      <c r="D69" s="23" t="s">
        <v>668</v>
      </c>
      <c r="E69" s="23" t="s">
        <v>649</v>
      </c>
    </row>
    <row r="70" spans="1:5" x14ac:dyDescent="0.2">
      <c r="A70">
        <v>67</v>
      </c>
      <c r="B70" s="26" t="s">
        <v>648</v>
      </c>
      <c r="C70">
        <v>3509.08</v>
      </c>
      <c r="D70" s="23" t="s">
        <v>668</v>
      </c>
      <c r="E70" s="23" t="s">
        <v>649</v>
      </c>
    </row>
    <row r="71" spans="1:5" x14ac:dyDescent="0.2">
      <c r="A71">
        <v>68</v>
      </c>
      <c r="B71" s="26" t="s">
        <v>648</v>
      </c>
      <c r="C71">
        <v>2829.09</v>
      </c>
      <c r="D71" s="23" t="s">
        <v>668</v>
      </c>
      <c r="E71" s="23" t="s">
        <v>649</v>
      </c>
    </row>
    <row r="72" spans="1:5" x14ac:dyDescent="0.2">
      <c r="A72">
        <v>69</v>
      </c>
      <c r="B72" s="26" t="s">
        <v>648</v>
      </c>
      <c r="C72">
        <v>3146.54</v>
      </c>
      <c r="D72" s="23" t="s">
        <v>668</v>
      </c>
      <c r="E72" s="23" t="s">
        <v>649</v>
      </c>
    </row>
    <row r="73" spans="1:5" x14ac:dyDescent="0.2">
      <c r="A73">
        <v>70</v>
      </c>
      <c r="B73" s="26" t="s">
        <v>648</v>
      </c>
      <c r="C73">
        <v>3558.53</v>
      </c>
      <c r="D73" s="23" t="s">
        <v>668</v>
      </c>
      <c r="E73" s="23" t="s">
        <v>649</v>
      </c>
    </row>
    <row r="74" spans="1:5" x14ac:dyDescent="0.2">
      <c r="A74">
        <v>71</v>
      </c>
      <c r="B74" s="26" t="s">
        <v>648</v>
      </c>
      <c r="C74">
        <v>3484.61</v>
      </c>
      <c r="D74" s="23" t="s">
        <v>668</v>
      </c>
      <c r="E74" s="23" t="s">
        <v>649</v>
      </c>
    </row>
    <row r="75" spans="1:5" x14ac:dyDescent="0.2">
      <c r="A75">
        <v>72</v>
      </c>
      <c r="B75" s="26" t="s">
        <v>648</v>
      </c>
      <c r="C75">
        <v>3484.61</v>
      </c>
      <c r="D75" s="23" t="s">
        <v>668</v>
      </c>
      <c r="E75" s="23" t="s">
        <v>649</v>
      </c>
    </row>
    <row r="76" spans="1:5" x14ac:dyDescent="0.2">
      <c r="A76">
        <v>73</v>
      </c>
      <c r="B76" s="26" t="s">
        <v>648</v>
      </c>
      <c r="C76">
        <v>3632.45</v>
      </c>
      <c r="D76" s="23" t="s">
        <v>668</v>
      </c>
      <c r="E76" s="23" t="s">
        <v>649</v>
      </c>
    </row>
    <row r="77" spans="1:5" x14ac:dyDescent="0.2">
      <c r="A77">
        <v>74</v>
      </c>
      <c r="B77" s="26" t="s">
        <v>648</v>
      </c>
      <c r="C77">
        <v>3484.61</v>
      </c>
      <c r="D77" s="23" t="s">
        <v>668</v>
      </c>
      <c r="E77" s="23" t="s">
        <v>649</v>
      </c>
    </row>
    <row r="78" spans="1:5" x14ac:dyDescent="0.2">
      <c r="A78">
        <v>75</v>
      </c>
      <c r="B78" s="26" t="s">
        <v>648</v>
      </c>
      <c r="C78">
        <v>2597.7399999999998</v>
      </c>
      <c r="D78" s="23" t="s">
        <v>668</v>
      </c>
      <c r="E78" s="23" t="s">
        <v>649</v>
      </c>
    </row>
    <row r="79" spans="1:5" x14ac:dyDescent="0.2">
      <c r="A79">
        <v>76</v>
      </c>
      <c r="B79" s="26" t="s">
        <v>648</v>
      </c>
      <c r="C79">
        <v>1997.23</v>
      </c>
      <c r="D79" s="23" t="s">
        <v>668</v>
      </c>
      <c r="E79" s="23" t="s">
        <v>649</v>
      </c>
    </row>
    <row r="80" spans="1:5" x14ac:dyDescent="0.2">
      <c r="A80">
        <v>77</v>
      </c>
      <c r="B80" s="26" t="s">
        <v>648</v>
      </c>
      <c r="C80">
        <v>2955.47</v>
      </c>
      <c r="D80" s="23" t="s">
        <v>668</v>
      </c>
      <c r="E80" s="23" t="s">
        <v>649</v>
      </c>
    </row>
    <row r="81" spans="1:5" x14ac:dyDescent="0.2">
      <c r="A81">
        <v>78</v>
      </c>
      <c r="B81" s="26" t="s">
        <v>648</v>
      </c>
      <c r="C81">
        <v>3484.61</v>
      </c>
      <c r="D81" s="23" t="s">
        <v>668</v>
      </c>
      <c r="E81" s="23" t="s">
        <v>649</v>
      </c>
    </row>
    <row r="82" spans="1:5" x14ac:dyDescent="0.2">
      <c r="A82">
        <v>0</v>
      </c>
      <c r="B82" s="26" t="s">
        <v>648</v>
      </c>
      <c r="C82">
        <v>0</v>
      </c>
      <c r="D82" s="23" t="s">
        <v>668</v>
      </c>
      <c r="E82" s="23" t="s">
        <v>664</v>
      </c>
    </row>
    <row r="83" spans="1:5" x14ac:dyDescent="0.2">
      <c r="B83" s="26"/>
      <c r="D83" s="23"/>
      <c r="E83" s="2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humano</dc:creator>
  <cp:lastModifiedBy>PERSONAL</cp:lastModifiedBy>
  <cp:lastPrinted>2017-04-27T22:17:45Z</cp:lastPrinted>
  <dcterms:created xsi:type="dcterms:W3CDTF">2017-04-27T22:18:00Z</dcterms:created>
  <dcterms:modified xsi:type="dcterms:W3CDTF">2017-08-31T16:15:06Z</dcterms:modified>
</cp:coreProperties>
</file>